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Лист3" sheetId="1" r:id="rId1"/>
    <sheet name="Додаток до наказу_2" sheetId="2" r:id="rId2"/>
  </sheets>
  <definedNames>
    <definedName name="_xlnm.Print_Titles" localSheetId="1">'Додаток до наказу_2'!$A:$B</definedName>
  </definedNames>
  <calcPr fullCalcOnLoad="1"/>
</workbook>
</file>

<file path=xl/sharedStrings.xml><?xml version="1.0" encoding="utf-8"?>
<sst xmlns="http://schemas.openxmlformats.org/spreadsheetml/2006/main" count="85" uniqueCount="62">
  <si>
    <t>ЗАТВЕРДЖЕНО</t>
  </si>
  <si>
    <t xml:space="preserve">Наказ Міністерства </t>
  </si>
  <si>
    <t>охорони здоров'я України</t>
  </si>
  <si>
    <t>№ з/п</t>
  </si>
  <si>
    <t>Разом:</t>
  </si>
  <si>
    <t>Заявки</t>
  </si>
  <si>
    <t>В торгах</t>
  </si>
  <si>
    <t>Акцепт</t>
  </si>
  <si>
    <t>Розподіл</t>
  </si>
  <si>
    <t>Квота, грн.:</t>
  </si>
  <si>
    <t>Різниця, грн.:</t>
  </si>
  <si>
    <t>Основна закупiвля Національний план дій щодо реалізації Конвенції ООН про права дитини (Централізована закупівля медикаментів для дітей, хворих на мукополісахаридоз)</t>
  </si>
  <si>
    <t>Донецька область</t>
  </si>
  <si>
    <t>Закарпатська область</t>
  </si>
  <si>
    <t>Івано-Франківська область</t>
  </si>
  <si>
    <t>Київська область</t>
  </si>
  <si>
    <t>Кіровоградська область</t>
  </si>
  <si>
    <t>Полтавська область</t>
  </si>
  <si>
    <t>Рівненська область</t>
  </si>
  <si>
    <t>Тернопільська область</t>
  </si>
  <si>
    <t>Харківська область</t>
  </si>
  <si>
    <t>Черкаська область</t>
  </si>
  <si>
    <t>Місто Київ</t>
  </si>
  <si>
    <t>од.</t>
  </si>
  <si>
    <t>Разом</t>
  </si>
  <si>
    <t>Ларонідаза амп., флак., шприц , 5 мл</t>
  </si>
  <si>
    <t>Ідурсульфаза амп., флак., шприц , 6 мг</t>
  </si>
  <si>
    <t>Галсульфаза амп., флак., шприц , 5 мг</t>
  </si>
  <si>
    <t>%</t>
  </si>
  <si>
    <t>№1</t>
  </si>
  <si>
    <t>Херсонська область</t>
  </si>
  <si>
    <t xml:space="preserve">в-сть, грн. </t>
  </si>
  <si>
    <t>Загальна вартість, грн.</t>
  </si>
  <si>
    <t>Вінницька область</t>
  </si>
  <si>
    <t>Запорізька область</t>
  </si>
  <si>
    <t>Луганська область</t>
  </si>
  <si>
    <t>Львівська область</t>
  </si>
  <si>
    <t>Миколаївська область</t>
  </si>
  <si>
    <t>Одеська область</t>
  </si>
  <si>
    <t>Сумська область</t>
  </si>
  <si>
    <t>Хмельницька область</t>
  </si>
  <si>
    <t>Волинська область</t>
  </si>
  <si>
    <t>Дніпропетровська область</t>
  </si>
  <si>
    <t>Житомирська область</t>
  </si>
  <si>
    <t>Чернівецька область</t>
  </si>
  <si>
    <t>Чернігівська область</t>
  </si>
  <si>
    <t>Найменування адміністративно-територіальної одиниці / закладу</t>
  </si>
  <si>
    <t>ДУ "Науково-практичний медичний центр дитячої кардіології та кардіохірургії МОЗ України"</t>
  </si>
  <si>
    <t>ДУ "Інститут серця МОЗ України"</t>
  </si>
  <si>
    <t>фл</t>
  </si>
  <si>
    <t>Розподіл лікарських засобів для лікування хворих із серцево-судинними та судинно-мозковими захворюваннями, закуплених за кошти Державного бюджету України на 2019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медичних виробів, інших товарів і послуг»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t>
  </si>
  <si>
    <t>Рентгенконтрасна йодовмісна речовина, 50 мл (320 мг йоду/мл)</t>
  </si>
  <si>
    <t>Директор Департаменту з фінансово-економічних питань, бухгалтерського обліку та фінансової звітності - головний бухгалтер</t>
  </si>
  <si>
    <t>Л.В. Верета</t>
  </si>
  <si>
    <t xml:space="preserve">Ептифібатид, 100 мл (0,75 мг/мл) </t>
  </si>
  <si>
    <r>
      <rPr>
        <b/>
        <sz val="14"/>
        <rFont val="Times New Roman"/>
        <family val="1"/>
      </rPr>
      <t xml:space="preserve">ІНТЕГРИЛІН, </t>
    </r>
    <r>
      <rPr>
        <sz val="14"/>
        <rFont val="Times New Roman"/>
        <family val="1"/>
      </rPr>
      <t xml:space="preserve">розчин для інфузій, 0,75мг/мл, по 100мл у флаконі із скла; по 1 флакону в картонній коробці / Glaxo Operations UK  Limited, Велика Британія                                                                                                                              </t>
    </r>
    <r>
      <rPr>
        <b/>
        <sz val="14"/>
        <rFont val="Times New Roman"/>
        <family val="1"/>
      </rPr>
      <t>Ціна  за флакон 1 692,16 грн</t>
    </r>
  </si>
  <si>
    <t>Рентгенконтрасна йодовмісна речовина, 50 мл (370 мг йоду/мл)</t>
  </si>
  <si>
    <t>Рентгенконтрасна йодовмісна речовина, 100 мл (370 мг йоду/мл)</t>
  </si>
  <si>
    <r>
      <rPr>
        <b/>
        <sz val="14"/>
        <rFont val="Times New Roman"/>
        <family val="1"/>
      </rPr>
      <t xml:space="preserve">ПАМІДОЛ, </t>
    </r>
    <r>
      <rPr>
        <sz val="14"/>
        <rFont val="Times New Roman"/>
        <family val="1"/>
      </rPr>
      <t xml:space="preserve">розчин для ін'єкцій по 370 мг/мл по 100 мл розчину у флаконі; по 1 флакону у картонній коробці / Unique Pharmaceutical Laboratories, Індія                                                                                                         </t>
    </r>
    <r>
      <rPr>
        <b/>
        <sz val="14"/>
        <rFont val="Times New Roman"/>
        <family val="1"/>
      </rPr>
      <t xml:space="preserve">  Ціна за флакон 389,85 грн.</t>
    </r>
    <r>
      <rPr>
        <sz val="14"/>
        <rFont val="Times New Roman"/>
        <family val="1"/>
      </rPr>
      <t xml:space="preserve">
</t>
    </r>
  </si>
  <si>
    <r>
      <rPr>
        <b/>
        <sz val="14"/>
        <rFont val="Times New Roman"/>
        <family val="1"/>
      </rPr>
      <t>ЙОДИКСАНОЛ-ЮНІК</t>
    </r>
    <r>
      <rPr>
        <sz val="14"/>
        <rFont val="Times New Roman"/>
        <family val="1"/>
      </rPr>
      <t xml:space="preserve">, розчин для ін'єкцій, 320 мг/мл, по 50 мл  у флаконі; по 1 флакону у картонній упаковці / Unique Pharmaceutical Laboratories, Індія                                                                               </t>
    </r>
    <r>
      <rPr>
        <b/>
        <sz val="14"/>
        <rFont val="Times New Roman"/>
        <family val="1"/>
      </rPr>
      <t xml:space="preserve">   Ціна за флакон 311,08 грн</t>
    </r>
  </si>
  <si>
    <r>
      <rPr>
        <b/>
        <sz val="14"/>
        <rFont val="Times New Roman"/>
        <family val="1"/>
      </rPr>
      <t>ПАМІДОЛ</t>
    </r>
    <r>
      <rPr>
        <sz val="14"/>
        <rFont val="Times New Roman"/>
        <family val="1"/>
      </rPr>
      <t xml:space="preserve">, розчин для ін'єкцій по 370 мг/мл по 50 мл розчину у флаконі; по 1 флакону у картонній коробці /  Unique Pharmaceutical Laboratories, Індія                                                                                     </t>
    </r>
    <r>
      <rPr>
        <b/>
        <sz val="14"/>
        <rFont val="Times New Roman"/>
        <family val="1"/>
      </rPr>
      <t>Ціна за флакон 206,67 грн</t>
    </r>
  </si>
  <si>
    <t>14.02.2020  № 328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</si>
</sst>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_р_."/>
    <numFmt numFmtId="189" formatCode="#,##0.000"/>
    <numFmt numFmtId="190" formatCode="0.000"/>
    <numFmt numFmtId="191" formatCode="0.0%"/>
    <numFmt numFmtId="192" formatCode="#,##0.0"/>
    <numFmt numFmtId="193" formatCode="0.0"/>
  </numFmts>
  <fonts count="44">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2"/>
      <name val="Times New Roman"/>
      <family val="1"/>
    </font>
    <font>
      <b/>
      <sz val="11"/>
      <color indexed="8"/>
      <name val="Calibri"/>
      <family val="2"/>
    </font>
    <font>
      <b/>
      <sz val="10"/>
      <name val="Arial"/>
      <family val="2"/>
    </font>
    <font>
      <sz val="10"/>
      <name val="Helv"/>
      <family val="0"/>
    </font>
    <font>
      <sz val="10"/>
      <name val="Arial Cyr"/>
      <family val="0"/>
    </font>
    <font>
      <i/>
      <sz val="10"/>
      <name val="Times New Roman"/>
      <family val="1"/>
    </font>
    <font>
      <b/>
      <sz val="16"/>
      <name val="Times New Roman"/>
      <family val="1"/>
    </font>
    <font>
      <sz val="11"/>
      <color indexed="10"/>
      <name val="Calibri"/>
      <family val="2"/>
    </font>
    <font>
      <b/>
      <sz val="10"/>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thin"/>
      <right style="thin"/>
      <top style="thin"/>
      <bottom style="thin"/>
    </border>
    <border>
      <left/>
      <right style="thin"/>
      <top style="thin"/>
      <bottom style="thin"/>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medium"/>
      <top style="thin"/>
      <bottom>
        <color indexed="63"/>
      </bottom>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9" fillId="0" borderId="0">
      <alignment/>
      <protection/>
    </xf>
    <xf numFmtId="0" fontId="8" fillId="0" borderId="0">
      <alignment/>
      <protection/>
    </xf>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43" fillId="31" borderId="0" applyNumberFormat="0" applyBorder="0" applyAlignment="0" applyProtection="0"/>
  </cellStyleXfs>
  <cellXfs count="66">
    <xf numFmtId="0" fontId="0" fillId="0" borderId="0" xfId="0" applyFont="1" applyAlignment="1">
      <alignment/>
    </xf>
    <xf numFmtId="0" fontId="2" fillId="0" borderId="0" xfId="0" applyFont="1" applyAlignment="1">
      <alignment/>
    </xf>
    <xf numFmtId="188" fontId="5" fillId="0" borderId="10" xfId="0" applyNumberFormat="1" applyFont="1" applyBorder="1" applyAlignment="1">
      <alignment/>
    </xf>
    <xf numFmtId="0" fontId="2" fillId="0" borderId="0" xfId="0" applyFont="1" applyAlignment="1">
      <alignment horizontal="center" vertical="center" wrapText="1"/>
    </xf>
    <xf numFmtId="0" fontId="5" fillId="0" borderId="11" xfId="0" applyFont="1" applyBorder="1" applyAlignment="1">
      <alignment horizontal="left" vertical="center" wrapText="1"/>
    </xf>
    <xf numFmtId="0" fontId="7" fillId="0" borderId="11" xfId="0" applyFont="1" applyBorder="1" applyAlignment="1">
      <alignment horizontal="center" vertical="center" wrapText="1"/>
    </xf>
    <xf numFmtId="0" fontId="0" fillId="0" borderId="11" xfId="0"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0" xfId="0" applyNumberFormat="1" applyFont="1" applyBorder="1" applyAlignment="1">
      <alignment vertical="center" wrapText="1"/>
    </xf>
    <xf numFmtId="4" fontId="0" fillId="0" borderId="11" xfId="0" applyNumberFormat="1" applyBorder="1" applyAlignment="1">
      <alignment horizontal="center" vertical="center" wrapText="1"/>
    </xf>
    <xf numFmtId="4" fontId="7" fillId="0" borderId="11" xfId="0" applyNumberFormat="1" applyFont="1" applyBorder="1" applyAlignment="1">
      <alignment horizontal="center" vertical="center" wrapText="1"/>
    </xf>
    <xf numFmtId="0" fontId="0" fillId="0" borderId="12" xfId="0" applyBorder="1" applyAlignment="1">
      <alignment horizontal="left" vertical="center" wrapText="1"/>
    </xf>
    <xf numFmtId="0" fontId="7" fillId="0" borderId="12" xfId="0" applyFont="1" applyBorder="1" applyAlignment="1">
      <alignment horizontal="left" vertical="center" wrapText="1"/>
    </xf>
    <xf numFmtId="191" fontId="0" fillId="0" borderId="11" xfId="0" applyNumberFormat="1" applyBorder="1" applyAlignment="1">
      <alignment horizontal="center" vertical="center" wrapText="1"/>
    </xf>
    <xf numFmtId="191" fontId="6" fillId="0" borderId="11" xfId="0" applyNumberFormat="1" applyFont="1" applyBorder="1" applyAlignment="1">
      <alignment horizontal="center" vertical="center" wrapText="1"/>
    </xf>
    <xf numFmtId="0" fontId="13" fillId="32" borderId="11" xfId="0" applyFont="1" applyFill="1" applyBorder="1" applyAlignment="1">
      <alignment horizontal="center" vertical="center" wrapText="1"/>
    </xf>
    <xf numFmtId="0" fontId="12" fillId="32" borderId="11" xfId="0" applyFont="1" applyFill="1" applyBorder="1" applyAlignment="1">
      <alignment horizontal="center" vertical="center" wrapText="1"/>
    </xf>
    <xf numFmtId="188" fontId="5" fillId="0" borderId="13" xfId="0" applyNumberFormat="1" applyFont="1" applyBorder="1" applyAlignment="1">
      <alignment/>
    </xf>
    <xf numFmtId="0" fontId="11" fillId="0" borderId="0" xfId="0" applyFont="1" applyFill="1" applyBorder="1" applyAlignment="1">
      <alignment horizontal="right"/>
    </xf>
    <xf numFmtId="0" fontId="2" fillId="0" borderId="14" xfId="52" applyFont="1" applyBorder="1" applyAlignment="1">
      <alignment horizontal="center" vertical="center" wrapText="1"/>
      <protection/>
    </xf>
    <xf numFmtId="188" fontId="5" fillId="0" borderId="0" xfId="0" applyNumberFormat="1" applyFont="1" applyBorder="1" applyAlignment="1">
      <alignment/>
    </xf>
    <xf numFmtId="0" fontId="2" fillId="0" borderId="15"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11" fillId="0" borderId="0" xfId="0" applyFont="1" applyFill="1" applyBorder="1" applyAlignment="1">
      <alignment wrapText="1"/>
    </xf>
    <xf numFmtId="188" fontId="4" fillId="0" borderId="17" xfId="0" applyNumberFormat="1" applyFont="1" applyBorder="1" applyAlignment="1">
      <alignment horizontal="center" vertical="center" wrapText="1"/>
    </xf>
    <xf numFmtId="3" fontId="4" fillId="0" borderId="18" xfId="53" applyNumberFormat="1" applyFont="1" applyFill="1" applyBorder="1" applyAlignment="1">
      <alignment horizontal="left" vertical="center" wrapText="1"/>
      <protection/>
    </xf>
    <xf numFmtId="3" fontId="4" fillId="0" borderId="18" xfId="0" applyNumberFormat="1" applyFont="1" applyBorder="1" applyAlignment="1">
      <alignment horizontal="center" vertical="center" wrapText="1"/>
    </xf>
    <xf numFmtId="4" fontId="4" fillId="0" borderId="18" xfId="0" applyNumberFormat="1" applyFont="1" applyBorder="1" applyAlignment="1">
      <alignment horizontal="right" vertical="center" wrapText="1"/>
    </xf>
    <xf numFmtId="188" fontId="3" fillId="0" borderId="19" xfId="0" applyNumberFormat="1" applyFont="1" applyBorder="1" applyAlignment="1">
      <alignment horizontal="center" vertical="center" wrapText="1"/>
    </xf>
    <xf numFmtId="3" fontId="4" fillId="0" borderId="11" xfId="53" applyNumberFormat="1" applyFont="1" applyFill="1" applyBorder="1" applyAlignment="1">
      <alignment horizontal="left" vertical="center" wrapText="1"/>
      <protection/>
    </xf>
    <xf numFmtId="3" fontId="4" fillId="0" borderId="11" xfId="0" applyNumberFormat="1" applyFont="1" applyBorder="1" applyAlignment="1">
      <alignment horizontal="center" vertical="center" wrapText="1"/>
    </xf>
    <xf numFmtId="3" fontId="4" fillId="0" borderId="20" xfId="53" applyNumberFormat="1" applyFont="1" applyFill="1" applyBorder="1" applyAlignment="1">
      <alignment horizontal="left" vertical="center" wrapText="1"/>
      <protection/>
    </xf>
    <xf numFmtId="3" fontId="4" fillId="0" borderId="20"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11" fillId="0" borderId="0" xfId="0" applyFont="1" applyFill="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4" fontId="4" fillId="0" borderId="11" xfId="0" applyNumberFormat="1" applyFont="1" applyBorder="1" applyAlignment="1">
      <alignment horizontal="right" vertical="center" wrapText="1"/>
    </xf>
    <xf numFmtId="188" fontId="3" fillId="0" borderId="24" xfId="0" applyNumberFormat="1" applyFont="1" applyBorder="1" applyAlignment="1">
      <alignment horizontal="center" vertical="center" wrapText="1"/>
    </xf>
    <xf numFmtId="0" fontId="10" fillId="0" borderId="25" xfId="52" applyFont="1" applyBorder="1" applyAlignment="1">
      <alignment horizontal="center" vertical="center" wrapText="1"/>
      <protection/>
    </xf>
    <xf numFmtId="0" fontId="10" fillId="0" borderId="21" xfId="52" applyFont="1" applyBorder="1" applyAlignment="1">
      <alignment horizontal="center" vertical="center" wrapText="1"/>
      <protection/>
    </xf>
    <xf numFmtId="0" fontId="10" fillId="0" borderId="22" xfId="52" applyFont="1" applyBorder="1" applyAlignment="1">
      <alignment horizontal="center" vertical="center" wrapText="1"/>
      <protection/>
    </xf>
    <xf numFmtId="4" fontId="4" fillId="0" borderId="20" xfId="0" applyNumberFormat="1" applyFont="1" applyBorder="1" applyAlignment="1">
      <alignment horizontal="right" vertical="center" wrapText="1"/>
    </xf>
    <xf numFmtId="188" fontId="3" fillId="0" borderId="26"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189" fontId="5" fillId="0" borderId="11" xfId="0" applyNumberFormat="1" applyFont="1" applyBorder="1" applyAlignment="1">
      <alignment horizontal="center" vertical="center" wrapText="1"/>
    </xf>
    <xf numFmtId="0" fontId="4" fillId="0" borderId="11" xfId="0" applyFont="1" applyBorder="1" applyAlignment="1">
      <alignment horizontal="center" vertical="top"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Fill="1" applyBorder="1" applyAlignment="1">
      <alignment horizontal="left" wrapText="1"/>
    </xf>
    <xf numFmtId="0" fontId="2"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Дод. до Наказу Гоше 15%" xfId="52"/>
    <cellStyle name="Обычный_Додаток до наказу ліки транспл.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27"/>
  <sheetViews>
    <sheetView zoomScalePageLayoutView="0" workbookViewId="0" topLeftCell="A1">
      <selection activeCell="A2" sqref="A2:A3"/>
    </sheetView>
  </sheetViews>
  <sheetFormatPr defaultColWidth="9.140625" defaultRowHeight="15"/>
  <cols>
    <col min="1" max="1" width="26.00390625" style="0" customWidth="1"/>
    <col min="2" max="4" width="14.140625" style="0" customWidth="1"/>
    <col min="5" max="5" width="9.28125" style="0" customWidth="1"/>
    <col min="6" max="6" width="13.00390625" style="0" customWidth="1"/>
    <col min="7" max="10" width="14.140625" style="0" customWidth="1"/>
    <col min="11" max="11" width="9.28125" style="0" customWidth="1"/>
    <col min="12" max="15" width="14.140625" style="0" customWidth="1"/>
    <col min="16" max="16" width="9.28125" style="0" customWidth="1"/>
    <col min="17" max="17" width="14.140625" style="0" customWidth="1"/>
  </cols>
  <sheetData>
    <row r="2" spans="1:17" ht="15" customHeight="1">
      <c r="A2" s="48" t="s">
        <v>11</v>
      </c>
      <c r="B2" s="5">
        <v>1</v>
      </c>
      <c r="C2" s="15"/>
      <c r="D2" s="5"/>
      <c r="E2" s="5"/>
      <c r="F2" s="5"/>
      <c r="G2" s="5">
        <v>2</v>
      </c>
      <c r="H2" s="5"/>
      <c r="I2" s="15"/>
      <c r="J2" s="5"/>
      <c r="K2" s="5"/>
      <c r="L2" s="5"/>
      <c r="M2" s="5">
        <v>3</v>
      </c>
      <c r="N2" s="15"/>
      <c r="O2" s="5"/>
      <c r="P2" s="5"/>
      <c r="Q2" s="5"/>
    </row>
    <row r="3" spans="1:17" ht="51">
      <c r="A3" s="49"/>
      <c r="B3" s="5" t="s">
        <v>25</v>
      </c>
      <c r="C3" s="15"/>
      <c r="D3" s="5" t="s">
        <v>29</v>
      </c>
      <c r="E3" s="5" t="s">
        <v>28</v>
      </c>
      <c r="F3" s="10">
        <v>19159.6</v>
      </c>
      <c r="G3" s="5" t="s">
        <v>26</v>
      </c>
      <c r="H3" s="5"/>
      <c r="I3" s="15"/>
      <c r="J3" s="5" t="s">
        <v>29</v>
      </c>
      <c r="K3" s="5" t="s">
        <v>28</v>
      </c>
      <c r="L3" s="10">
        <v>97115.1</v>
      </c>
      <c r="M3" s="5" t="s">
        <v>27</v>
      </c>
      <c r="N3" s="15"/>
      <c r="O3" s="5" t="s">
        <v>29</v>
      </c>
      <c r="P3" s="5" t="s">
        <v>28</v>
      </c>
      <c r="Q3" s="10">
        <v>42180.9</v>
      </c>
    </row>
    <row r="4" spans="1:17" ht="15">
      <c r="A4" s="6"/>
      <c r="B4" s="6" t="s">
        <v>23</v>
      </c>
      <c r="C4" s="16"/>
      <c r="D4" s="6"/>
      <c r="E4" s="6"/>
      <c r="F4" s="9"/>
      <c r="G4" s="6" t="s">
        <v>23</v>
      </c>
      <c r="H4" s="6"/>
      <c r="I4" s="16"/>
      <c r="J4" s="6"/>
      <c r="K4" s="6"/>
      <c r="L4" s="6"/>
      <c r="M4" s="6" t="s">
        <v>23</v>
      </c>
      <c r="N4" s="16"/>
      <c r="O4" s="6"/>
      <c r="P4" s="6"/>
      <c r="Q4" s="6"/>
    </row>
    <row r="5" spans="1:17" ht="12.75" customHeight="1">
      <c r="A5" s="11" t="s">
        <v>12</v>
      </c>
      <c r="B5" s="6">
        <v>18</v>
      </c>
      <c r="C5" s="16">
        <v>3</v>
      </c>
      <c r="D5" s="6">
        <v>13</v>
      </c>
      <c r="E5" s="13">
        <f>D5/B5</f>
        <v>0.7222222222222222</v>
      </c>
      <c r="F5" s="9">
        <f>D5*19159.6</f>
        <v>249074.8</v>
      </c>
      <c r="G5" s="6">
        <v>114</v>
      </c>
      <c r="H5" s="6">
        <f aca="true" t="shared" si="0" ref="H5:H14">G5-J5</f>
        <v>49</v>
      </c>
      <c r="I5" s="16">
        <v>5</v>
      </c>
      <c r="J5" s="6">
        <v>65</v>
      </c>
      <c r="K5" s="13">
        <f>J5/G5</f>
        <v>0.5701754385964912</v>
      </c>
      <c r="L5" s="9">
        <f>J5*97115.1</f>
        <v>6312481.5</v>
      </c>
      <c r="M5" s="6">
        <v>0</v>
      </c>
      <c r="N5" s="16">
        <v>0</v>
      </c>
      <c r="O5" s="6">
        <v>0</v>
      </c>
      <c r="P5" s="13">
        <v>0</v>
      </c>
      <c r="Q5" s="9">
        <f>O5*42180.9</f>
        <v>0</v>
      </c>
    </row>
    <row r="6" spans="1:17" ht="12.75" customHeight="1">
      <c r="A6" s="11" t="s">
        <v>13</v>
      </c>
      <c r="B6" s="6">
        <v>0</v>
      </c>
      <c r="C6" s="16">
        <v>0</v>
      </c>
      <c r="D6" s="6">
        <v>0</v>
      </c>
      <c r="E6" s="13">
        <v>0</v>
      </c>
      <c r="F6" s="9">
        <f aca="true" t="shared" si="1" ref="F6:F15">D6*19159.6</f>
        <v>0</v>
      </c>
      <c r="G6" s="6">
        <v>132</v>
      </c>
      <c r="H6" s="6">
        <f t="shared" si="0"/>
        <v>57</v>
      </c>
      <c r="I6" s="16">
        <v>6</v>
      </c>
      <c r="J6" s="6">
        <v>75</v>
      </c>
      <c r="K6" s="13">
        <f>J6/G6</f>
        <v>0.5681818181818182</v>
      </c>
      <c r="L6" s="9">
        <f aca="true" t="shared" si="2" ref="L6:L15">J6*97115.1</f>
        <v>7283632.5</v>
      </c>
      <c r="M6" s="6">
        <v>0</v>
      </c>
      <c r="N6" s="16">
        <v>0</v>
      </c>
      <c r="O6" s="6">
        <v>0</v>
      </c>
      <c r="P6" s="13">
        <v>0</v>
      </c>
      <c r="Q6" s="9">
        <f aca="true" t="shared" si="3" ref="Q6:Q15">O6*42180.9</f>
        <v>0</v>
      </c>
    </row>
    <row r="7" spans="1:17" ht="12.75" customHeight="1">
      <c r="A7" s="11" t="s">
        <v>14</v>
      </c>
      <c r="B7" s="6">
        <v>321</v>
      </c>
      <c r="C7" s="16">
        <v>38</v>
      </c>
      <c r="D7" s="6">
        <v>225</v>
      </c>
      <c r="E7" s="13">
        <f>D7/B7</f>
        <v>0.7009345794392523</v>
      </c>
      <c r="F7" s="9">
        <f t="shared" si="1"/>
        <v>4310910</v>
      </c>
      <c r="G7" s="6">
        <v>0</v>
      </c>
      <c r="H7" s="6">
        <f t="shared" si="0"/>
        <v>0</v>
      </c>
      <c r="I7" s="16">
        <v>0</v>
      </c>
      <c r="J7" s="6">
        <v>0</v>
      </c>
      <c r="K7" s="13">
        <v>0</v>
      </c>
      <c r="L7" s="9">
        <f t="shared" si="2"/>
        <v>0</v>
      </c>
      <c r="M7" s="6">
        <v>0</v>
      </c>
      <c r="N7" s="16">
        <v>0</v>
      </c>
      <c r="O7" s="6">
        <v>0</v>
      </c>
      <c r="P7" s="13">
        <v>0</v>
      </c>
      <c r="Q7" s="9">
        <f t="shared" si="3"/>
        <v>0</v>
      </c>
    </row>
    <row r="8" spans="1:17" ht="12.75" customHeight="1">
      <c r="A8" s="11" t="s">
        <v>15</v>
      </c>
      <c r="B8" s="6">
        <v>279</v>
      </c>
      <c r="C8" s="16">
        <v>33</v>
      </c>
      <c r="D8" s="6">
        <v>195</v>
      </c>
      <c r="E8" s="13">
        <f>D8/B8</f>
        <v>0.6989247311827957</v>
      </c>
      <c r="F8" s="9">
        <f t="shared" si="1"/>
        <v>3736121.9999999995</v>
      </c>
      <c r="G8" s="6">
        <v>0</v>
      </c>
      <c r="H8" s="6">
        <f t="shared" si="0"/>
        <v>0</v>
      </c>
      <c r="I8" s="16">
        <v>0</v>
      </c>
      <c r="J8" s="6">
        <v>0</v>
      </c>
      <c r="K8" s="13">
        <v>0</v>
      </c>
      <c r="L8" s="9">
        <f t="shared" si="2"/>
        <v>0</v>
      </c>
      <c r="M8" s="6">
        <v>0</v>
      </c>
      <c r="N8" s="16">
        <v>0</v>
      </c>
      <c r="O8" s="6">
        <v>0</v>
      </c>
      <c r="P8" s="13">
        <v>0</v>
      </c>
      <c r="Q8" s="9">
        <f t="shared" si="3"/>
        <v>0</v>
      </c>
    </row>
    <row r="9" spans="1:17" ht="12.75" customHeight="1">
      <c r="A9" s="11" t="s">
        <v>16</v>
      </c>
      <c r="B9" s="6">
        <v>448</v>
      </c>
      <c r="C9" s="16">
        <v>53</v>
      </c>
      <c r="D9" s="6">
        <v>314</v>
      </c>
      <c r="E9" s="13">
        <f>D9/B9</f>
        <v>0.7008928571428571</v>
      </c>
      <c r="F9" s="9">
        <f t="shared" si="1"/>
        <v>6016114.399999999</v>
      </c>
      <c r="G9" s="6">
        <v>0</v>
      </c>
      <c r="H9" s="6">
        <f t="shared" si="0"/>
        <v>0</v>
      </c>
      <c r="I9" s="16">
        <v>0</v>
      </c>
      <c r="J9" s="6">
        <v>0</v>
      </c>
      <c r="K9" s="13">
        <v>0</v>
      </c>
      <c r="L9" s="9">
        <f t="shared" si="2"/>
        <v>0</v>
      </c>
      <c r="M9" s="6">
        <v>0</v>
      </c>
      <c r="N9" s="16">
        <v>0</v>
      </c>
      <c r="O9" s="6">
        <v>0</v>
      </c>
      <c r="P9" s="13">
        <v>0</v>
      </c>
      <c r="Q9" s="9">
        <f t="shared" si="3"/>
        <v>0</v>
      </c>
    </row>
    <row r="10" spans="1:17" ht="12.75" customHeight="1">
      <c r="A10" s="11" t="s">
        <v>17</v>
      </c>
      <c r="B10" s="6">
        <v>0</v>
      </c>
      <c r="C10" s="16">
        <v>0</v>
      </c>
      <c r="D10" s="6">
        <v>0</v>
      </c>
      <c r="E10" s="13">
        <v>0</v>
      </c>
      <c r="F10" s="9">
        <f t="shared" si="1"/>
        <v>0</v>
      </c>
      <c r="G10" s="6">
        <v>76</v>
      </c>
      <c r="H10" s="6">
        <f t="shared" si="0"/>
        <v>33</v>
      </c>
      <c r="I10" s="16">
        <v>3</v>
      </c>
      <c r="J10" s="6">
        <v>43</v>
      </c>
      <c r="K10" s="13">
        <f>J10/G10</f>
        <v>0.5657894736842105</v>
      </c>
      <c r="L10" s="9">
        <f t="shared" si="2"/>
        <v>4175949.3000000003</v>
      </c>
      <c r="M10" s="6">
        <v>0</v>
      </c>
      <c r="N10" s="16">
        <v>0</v>
      </c>
      <c r="O10" s="6">
        <v>0</v>
      </c>
      <c r="P10" s="13">
        <v>0</v>
      </c>
      <c r="Q10" s="9">
        <f t="shared" si="3"/>
        <v>0</v>
      </c>
    </row>
    <row r="11" spans="1:17" ht="12.75" customHeight="1">
      <c r="A11" s="11" t="s">
        <v>18</v>
      </c>
      <c r="B11" s="6">
        <v>94</v>
      </c>
      <c r="C11" s="16">
        <v>11</v>
      </c>
      <c r="D11" s="6">
        <v>66</v>
      </c>
      <c r="E11" s="13">
        <f>D11/B11</f>
        <v>0.7021276595744681</v>
      </c>
      <c r="F11" s="9">
        <f t="shared" si="1"/>
        <v>1264533.5999999999</v>
      </c>
      <c r="G11" s="6">
        <v>0</v>
      </c>
      <c r="H11" s="6">
        <f t="shared" si="0"/>
        <v>0</v>
      </c>
      <c r="I11" s="16">
        <v>0</v>
      </c>
      <c r="J11" s="6">
        <v>0</v>
      </c>
      <c r="K11" s="13">
        <v>0</v>
      </c>
      <c r="L11" s="9">
        <f t="shared" si="2"/>
        <v>0</v>
      </c>
      <c r="M11" s="6">
        <v>0</v>
      </c>
      <c r="N11" s="16">
        <v>0</v>
      </c>
      <c r="O11" s="6">
        <v>0</v>
      </c>
      <c r="P11" s="13">
        <v>0</v>
      </c>
      <c r="Q11" s="9">
        <f t="shared" si="3"/>
        <v>0</v>
      </c>
    </row>
    <row r="12" spans="1:17" ht="12.75" customHeight="1">
      <c r="A12" s="11" t="s">
        <v>19</v>
      </c>
      <c r="B12" s="6">
        <v>0</v>
      </c>
      <c r="C12" s="16">
        <v>0</v>
      </c>
      <c r="D12" s="6">
        <v>0</v>
      </c>
      <c r="E12" s="13">
        <v>0</v>
      </c>
      <c r="F12" s="9">
        <f t="shared" si="1"/>
        <v>0</v>
      </c>
      <c r="G12" s="6">
        <v>0</v>
      </c>
      <c r="H12" s="6">
        <f t="shared" si="0"/>
        <v>0</v>
      </c>
      <c r="I12" s="16">
        <v>0</v>
      </c>
      <c r="J12" s="6">
        <v>0</v>
      </c>
      <c r="K12" s="13">
        <v>0</v>
      </c>
      <c r="L12" s="9">
        <f t="shared" si="2"/>
        <v>0</v>
      </c>
      <c r="M12" s="6">
        <v>83</v>
      </c>
      <c r="N12" s="16">
        <v>17</v>
      </c>
      <c r="O12" s="6">
        <v>52</v>
      </c>
      <c r="P12" s="13">
        <f>O12/M12</f>
        <v>0.6265060240963856</v>
      </c>
      <c r="Q12" s="9">
        <f t="shared" si="3"/>
        <v>2193406.8000000003</v>
      </c>
    </row>
    <row r="13" spans="1:17" ht="12.75" customHeight="1">
      <c r="A13" s="11" t="s">
        <v>20</v>
      </c>
      <c r="B13" s="6">
        <v>0</v>
      </c>
      <c r="C13" s="16">
        <v>0</v>
      </c>
      <c r="D13" s="6">
        <v>0</v>
      </c>
      <c r="E13" s="13">
        <v>0</v>
      </c>
      <c r="F13" s="9">
        <f t="shared" si="1"/>
        <v>0</v>
      </c>
      <c r="G13" s="6">
        <v>122</v>
      </c>
      <c r="H13" s="6">
        <f t="shared" si="0"/>
        <v>53</v>
      </c>
      <c r="I13" s="16">
        <v>5</v>
      </c>
      <c r="J13" s="6">
        <v>69</v>
      </c>
      <c r="K13" s="13">
        <f>J13/G13</f>
        <v>0.5655737704918032</v>
      </c>
      <c r="L13" s="9">
        <f t="shared" si="2"/>
        <v>6700941.9</v>
      </c>
      <c r="M13" s="6">
        <v>0</v>
      </c>
      <c r="N13" s="16">
        <v>0</v>
      </c>
      <c r="O13" s="6">
        <v>0</v>
      </c>
      <c r="P13" s="13">
        <v>0</v>
      </c>
      <c r="Q13" s="9">
        <f t="shared" si="3"/>
        <v>0</v>
      </c>
    </row>
    <row r="14" spans="1:17" ht="12.75" customHeight="1">
      <c r="A14" s="11" t="s">
        <v>21</v>
      </c>
      <c r="B14" s="6">
        <v>0</v>
      </c>
      <c r="C14" s="16">
        <v>0</v>
      </c>
      <c r="D14" s="6">
        <v>0</v>
      </c>
      <c r="E14" s="13">
        <v>0</v>
      </c>
      <c r="F14" s="9">
        <f t="shared" si="1"/>
        <v>0</v>
      </c>
      <c r="G14" s="6">
        <v>105</v>
      </c>
      <c r="H14" s="6">
        <f t="shared" si="0"/>
        <v>45</v>
      </c>
      <c r="I14" s="16">
        <v>4</v>
      </c>
      <c r="J14" s="6">
        <v>60</v>
      </c>
      <c r="K14" s="13">
        <f>J14/G14</f>
        <v>0.5714285714285714</v>
      </c>
      <c r="L14" s="9">
        <f t="shared" si="2"/>
        <v>5826906</v>
      </c>
      <c r="M14" s="6">
        <v>0</v>
      </c>
      <c r="N14" s="16">
        <v>0</v>
      </c>
      <c r="O14" s="6">
        <v>0</v>
      </c>
      <c r="P14" s="13">
        <v>0</v>
      </c>
      <c r="Q14" s="9">
        <f t="shared" si="3"/>
        <v>0</v>
      </c>
    </row>
    <row r="15" spans="1:17" ht="12.75" customHeight="1">
      <c r="A15" s="11" t="s">
        <v>22</v>
      </c>
      <c r="B15" s="6">
        <v>0</v>
      </c>
      <c r="C15" s="16">
        <v>0</v>
      </c>
      <c r="D15" s="6">
        <v>0</v>
      </c>
      <c r="E15" s="13">
        <v>0</v>
      </c>
      <c r="F15" s="9">
        <f t="shared" si="1"/>
        <v>0</v>
      </c>
      <c r="G15" s="6">
        <v>110</v>
      </c>
      <c r="H15" s="6">
        <f>G15-J15</f>
        <v>48</v>
      </c>
      <c r="I15" s="16">
        <v>5</v>
      </c>
      <c r="J15" s="6">
        <v>62</v>
      </c>
      <c r="K15" s="13">
        <f>J15/G15</f>
        <v>0.5636363636363636</v>
      </c>
      <c r="L15" s="9">
        <f t="shared" si="2"/>
        <v>6021136.2</v>
      </c>
      <c r="M15" s="6">
        <v>224</v>
      </c>
      <c r="N15" s="16">
        <v>47</v>
      </c>
      <c r="O15" s="6">
        <v>140</v>
      </c>
      <c r="P15" s="13">
        <f>O15/M15</f>
        <v>0.625</v>
      </c>
      <c r="Q15" s="9">
        <f t="shared" si="3"/>
        <v>5905326</v>
      </c>
    </row>
    <row r="16" spans="1:17" ht="12.75" customHeight="1">
      <c r="A16" s="12" t="s">
        <v>24</v>
      </c>
      <c r="B16" s="5">
        <f>SUM(B5:B15)</f>
        <v>1160</v>
      </c>
      <c r="C16" s="15">
        <f>SUM(C5:C15)</f>
        <v>138</v>
      </c>
      <c r="D16" s="5">
        <f>SUM(D5:D15)</f>
        <v>813</v>
      </c>
      <c r="E16" s="14">
        <f>D16/B16</f>
        <v>0.7008620689655173</v>
      </c>
      <c r="F16" s="10">
        <f>SUM(F5:F15)</f>
        <v>15576754.799999999</v>
      </c>
      <c r="G16" s="5">
        <f>SUM(G5:G15)</f>
        <v>659</v>
      </c>
      <c r="H16" s="5">
        <f>SUM(H5:H15)</f>
        <v>285</v>
      </c>
      <c r="I16" s="15">
        <f>SUM(I5:I15)</f>
        <v>28</v>
      </c>
      <c r="J16" s="5">
        <f>SUM(J5:J15)</f>
        <v>374</v>
      </c>
      <c r="K16" s="14">
        <f>J16/G16</f>
        <v>0.56752655538695</v>
      </c>
      <c r="L16" s="10">
        <f>SUM(L5:L15)</f>
        <v>36321047.400000006</v>
      </c>
      <c r="M16" s="5">
        <f>SUM(M5:M15)</f>
        <v>307</v>
      </c>
      <c r="N16" s="15">
        <f>SUM(N5:N15)</f>
        <v>64</v>
      </c>
      <c r="O16" s="5">
        <f>SUM(O5:O15)</f>
        <v>192</v>
      </c>
      <c r="P16" s="14">
        <f>O16/M16</f>
        <v>0.6254071661237784</v>
      </c>
      <c r="Q16" s="10">
        <f>SUM(Q5:Q15)</f>
        <v>8098732.800000001</v>
      </c>
    </row>
    <row r="17" ht="12.75" customHeight="1"/>
    <row r="18" ht="12.75" customHeight="1"/>
    <row r="19" ht="12.75" customHeight="1"/>
    <row r="20" ht="12.75" customHeight="1"/>
    <row r="21" ht="12.75" customHeight="1"/>
    <row r="22" spans="1:12" ht="15.75">
      <c r="A22" s="4" t="s">
        <v>5</v>
      </c>
      <c r="B22" s="47">
        <v>59822860</v>
      </c>
      <c r="C22" s="47"/>
      <c r="D22" s="47"/>
      <c r="E22" s="8"/>
      <c r="F22" s="8"/>
      <c r="G22" s="8"/>
      <c r="H22" s="8"/>
      <c r="I22" s="8"/>
      <c r="J22" s="8"/>
      <c r="K22" s="8"/>
      <c r="L22" s="7"/>
    </row>
    <row r="23" spans="1:12" ht="15.75">
      <c r="A23" s="4" t="s">
        <v>6</v>
      </c>
      <c r="B23" s="47">
        <v>0</v>
      </c>
      <c r="C23" s="47"/>
      <c r="D23" s="47"/>
      <c r="E23" s="8"/>
      <c r="F23" s="8"/>
      <c r="G23" s="8"/>
      <c r="H23" s="8"/>
      <c r="I23" s="8"/>
      <c r="J23" s="8"/>
      <c r="K23" s="8"/>
      <c r="L23" s="7"/>
    </row>
    <row r="24" spans="1:12" ht="15.75">
      <c r="A24" s="4" t="s">
        <v>7</v>
      </c>
      <c r="B24" s="47">
        <f>22225136+63998850.9+12949536.3</f>
        <v>99173523.2</v>
      </c>
      <c r="C24" s="47"/>
      <c r="D24" s="47"/>
      <c r="E24" s="8"/>
      <c r="F24" s="8"/>
      <c r="G24" s="8"/>
      <c r="H24" s="8"/>
      <c r="I24" s="8"/>
      <c r="J24" s="8"/>
      <c r="K24" s="8"/>
      <c r="L24" s="7"/>
    </row>
    <row r="25" spans="1:12" ht="15.75">
      <c r="A25" s="4" t="s">
        <v>8</v>
      </c>
      <c r="B25" s="47">
        <f>F16+L16+Q16</f>
        <v>59996535</v>
      </c>
      <c r="C25" s="47"/>
      <c r="D25" s="47"/>
      <c r="E25" s="8"/>
      <c r="F25" s="8"/>
      <c r="G25" s="8"/>
      <c r="H25" s="8"/>
      <c r="I25" s="8"/>
      <c r="J25" s="8"/>
      <c r="K25" s="8"/>
      <c r="L25" s="7"/>
    </row>
    <row r="26" spans="1:12" ht="15.75">
      <c r="A26" s="4" t="s">
        <v>9</v>
      </c>
      <c r="B26" s="50">
        <v>60000000</v>
      </c>
      <c r="C26" s="50"/>
      <c r="D26" s="50"/>
      <c r="G26" s="8"/>
      <c r="H26" s="8"/>
      <c r="I26" s="8"/>
      <c r="J26" s="8"/>
      <c r="K26" s="8"/>
      <c r="L26" s="7"/>
    </row>
    <row r="27" spans="1:12" ht="15.75">
      <c r="A27" s="4" t="s">
        <v>10</v>
      </c>
      <c r="B27" s="47">
        <f>B26-B25</f>
        <v>3465</v>
      </c>
      <c r="C27" s="47"/>
      <c r="D27" s="47"/>
      <c r="G27" s="8"/>
      <c r="H27" s="8"/>
      <c r="I27" s="8"/>
      <c r="J27" s="8"/>
      <c r="K27" s="8"/>
      <c r="L27" s="7"/>
    </row>
    <row r="28" ht="12.75" customHeight="1"/>
    <row r="29" ht="12.75" customHeight="1"/>
    <row r="30" ht="12.75" customHeight="1"/>
    <row r="31"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mergeCells count="7">
    <mergeCell ref="B22:D22"/>
    <mergeCell ref="A2:A3"/>
    <mergeCell ref="B27:D27"/>
    <mergeCell ref="B26:D26"/>
    <mergeCell ref="B25:D25"/>
    <mergeCell ref="B24:D24"/>
    <mergeCell ref="B23:D23"/>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DK39"/>
  <sheetViews>
    <sheetView tabSelected="1" zoomScale="70" zoomScaleNormal="70" zoomScalePageLayoutView="0" workbookViewId="0" topLeftCell="D1">
      <selection activeCell="E5" sqref="E5"/>
    </sheetView>
  </sheetViews>
  <sheetFormatPr defaultColWidth="9.140625" defaultRowHeight="15"/>
  <cols>
    <col min="1" max="1" width="5.57421875" style="3" customWidth="1"/>
    <col min="2" max="2" width="43.28125" style="3" customWidth="1"/>
    <col min="3" max="3" width="65.140625" style="3" customWidth="1"/>
    <col min="4" max="4" width="53.57421875" style="3" customWidth="1"/>
    <col min="5" max="5" width="57.28125" style="3" customWidth="1"/>
    <col min="6" max="6" width="52.8515625" style="3" customWidth="1"/>
    <col min="7" max="8" width="48.7109375" style="3" customWidth="1"/>
    <col min="9" max="9" width="56.421875" style="3" customWidth="1"/>
    <col min="10" max="10" width="47.140625" style="3" customWidth="1"/>
    <col min="11" max="11" width="29.00390625" style="3" customWidth="1"/>
    <col min="12" max="12" width="19.421875" style="3" hidden="1" customWidth="1"/>
    <col min="13" max="13" width="21.28125" style="3" hidden="1" customWidth="1"/>
    <col min="14" max="14" width="13.421875" style="3" hidden="1" customWidth="1"/>
    <col min="15" max="115" width="13.421875" style="3" customWidth="1"/>
    <col min="116" max="16384" width="9.140625" style="1" customWidth="1"/>
  </cols>
  <sheetData>
    <row r="1" spans="1:115" ht="15">
      <c r="A1" s="1"/>
      <c r="E1" s="65" t="s">
        <v>0</v>
      </c>
      <c r="F1" s="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row>
    <row r="2" spans="1:115" ht="15">
      <c r="A2" s="1"/>
      <c r="E2" s="65" t="s">
        <v>1</v>
      </c>
      <c r="F2" s="6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row>
    <row r="3" spans="1:115" ht="15">
      <c r="A3" s="1"/>
      <c r="E3" s="65" t="s">
        <v>2</v>
      </c>
      <c r="F3" s="6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115" ht="13.5" customHeight="1">
      <c r="A4" s="1"/>
      <c r="E4" s="65" t="s">
        <v>61</v>
      </c>
      <c r="F4" s="6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row>
    <row r="5" spans="1:115" ht="4.5" customHeight="1">
      <c r="A5" s="1"/>
      <c r="B5" s="1"/>
      <c r="C5" s="1"/>
      <c r="D5" s="1"/>
      <c r="E5" s="1"/>
      <c r="F5" s="1"/>
      <c r="G5" s="1"/>
      <c r="H5" s="1"/>
      <c r="I5" s="1"/>
      <c r="J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row>
    <row r="6" spans="1:115" ht="82.5" customHeight="1" thickBot="1">
      <c r="A6" s="39"/>
      <c r="B6" s="39"/>
      <c r="C6" s="63" t="s">
        <v>50</v>
      </c>
      <c r="D6" s="63"/>
      <c r="E6" s="63"/>
      <c r="F6" s="63"/>
      <c r="G6" s="39"/>
      <c r="H6" s="39"/>
      <c r="I6" s="38">
        <v>2</v>
      </c>
      <c r="J6" s="39"/>
      <c r="K6" s="3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115" ht="18.75">
      <c r="A7" s="58" t="s">
        <v>3</v>
      </c>
      <c r="B7" s="61" t="s">
        <v>46</v>
      </c>
      <c r="C7" s="54" t="s">
        <v>54</v>
      </c>
      <c r="D7" s="54"/>
      <c r="E7" s="54" t="s">
        <v>51</v>
      </c>
      <c r="F7" s="54"/>
      <c r="G7" s="54" t="s">
        <v>56</v>
      </c>
      <c r="H7" s="54"/>
      <c r="I7" s="54" t="s">
        <v>57</v>
      </c>
      <c r="J7" s="54"/>
      <c r="K7" s="36"/>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ht="60.75" customHeight="1">
      <c r="A8" s="59"/>
      <c r="B8" s="55"/>
      <c r="C8" s="55" t="s">
        <v>55</v>
      </c>
      <c r="D8" s="55"/>
      <c r="E8" s="55" t="s">
        <v>59</v>
      </c>
      <c r="F8" s="55"/>
      <c r="G8" s="55" t="s">
        <v>60</v>
      </c>
      <c r="H8" s="55"/>
      <c r="I8" s="51" t="s">
        <v>58</v>
      </c>
      <c r="J8" s="51"/>
      <c r="K8" s="52" t="s">
        <v>32</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115" ht="17.25" customHeight="1" thickBot="1">
      <c r="A9" s="60"/>
      <c r="B9" s="62"/>
      <c r="C9" s="24" t="s">
        <v>49</v>
      </c>
      <c r="D9" s="24" t="s">
        <v>31</v>
      </c>
      <c r="E9" s="24" t="s">
        <v>49</v>
      </c>
      <c r="F9" s="24" t="s">
        <v>31</v>
      </c>
      <c r="G9" s="24" t="s">
        <v>49</v>
      </c>
      <c r="H9" s="24" t="s">
        <v>31</v>
      </c>
      <c r="I9" s="24" t="s">
        <v>49</v>
      </c>
      <c r="J9" s="24" t="s">
        <v>31</v>
      </c>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ht="15.75" customHeight="1" thickBot="1">
      <c r="A10" s="42">
        <v>1</v>
      </c>
      <c r="B10" s="43">
        <v>2</v>
      </c>
      <c r="C10" s="43">
        <v>3</v>
      </c>
      <c r="D10" s="43">
        <v>4</v>
      </c>
      <c r="E10" s="43">
        <v>5</v>
      </c>
      <c r="F10" s="43">
        <v>6</v>
      </c>
      <c r="G10" s="43">
        <v>7</v>
      </c>
      <c r="H10" s="43">
        <v>8</v>
      </c>
      <c r="I10" s="43">
        <v>9</v>
      </c>
      <c r="J10" s="43">
        <v>10</v>
      </c>
      <c r="K10" s="44">
        <v>11</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115" ht="18.75" customHeight="1">
      <c r="A11" s="22">
        <v>1</v>
      </c>
      <c r="B11" s="25" t="s">
        <v>33</v>
      </c>
      <c r="C11" s="26">
        <v>35</v>
      </c>
      <c r="D11" s="27">
        <f>C11*1692.16</f>
        <v>59225.600000000006</v>
      </c>
      <c r="E11" s="26">
        <v>1033</v>
      </c>
      <c r="F11" s="27">
        <f>E11*311.08</f>
        <v>321345.63999999996</v>
      </c>
      <c r="G11" s="27">
        <v>0</v>
      </c>
      <c r="H11" s="27">
        <f>G11*206.67</f>
        <v>0</v>
      </c>
      <c r="I11" s="26">
        <v>90</v>
      </c>
      <c r="J11" s="27">
        <f>I11*389.85</f>
        <v>35086.5</v>
      </c>
      <c r="K11" s="28">
        <f>D11+F11+H11+J11</f>
        <v>415657.74</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115" ht="18.75" customHeight="1">
      <c r="A12" s="19">
        <v>2</v>
      </c>
      <c r="B12" s="29" t="s">
        <v>41</v>
      </c>
      <c r="C12" s="30">
        <v>40</v>
      </c>
      <c r="D12" s="40">
        <f aca="true" t="shared" si="0" ref="D12:D37">C12*1692.16</f>
        <v>67686.40000000001</v>
      </c>
      <c r="E12" s="30">
        <v>103</v>
      </c>
      <c r="F12" s="40">
        <f aca="true" t="shared" si="1" ref="F12:F37">E12*311.08</f>
        <v>32041.239999999998</v>
      </c>
      <c r="G12" s="40">
        <v>0</v>
      </c>
      <c r="H12" s="40">
        <f aca="true" t="shared" si="2" ref="H12:H37">G12*206.67</f>
        <v>0</v>
      </c>
      <c r="I12" s="30">
        <v>850</v>
      </c>
      <c r="J12" s="40">
        <f aca="true" t="shared" si="3" ref="J12:J37">I12*389.85</f>
        <v>331372.5</v>
      </c>
      <c r="K12" s="41">
        <f aca="true" t="shared" si="4" ref="K12:K37">D12+F12+H12+J12</f>
        <v>431100.14</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115" ht="18.75" customHeight="1">
      <c r="A13" s="19">
        <v>3</v>
      </c>
      <c r="B13" s="29" t="s">
        <v>42</v>
      </c>
      <c r="C13" s="30">
        <v>0</v>
      </c>
      <c r="D13" s="40">
        <f t="shared" si="0"/>
        <v>0</v>
      </c>
      <c r="E13" s="30">
        <v>258</v>
      </c>
      <c r="F13" s="40">
        <f t="shared" si="1"/>
        <v>80258.64</v>
      </c>
      <c r="G13" s="40">
        <v>1500</v>
      </c>
      <c r="H13" s="40">
        <f t="shared" si="2"/>
        <v>310005</v>
      </c>
      <c r="I13" s="30">
        <v>1000</v>
      </c>
      <c r="J13" s="40">
        <f t="shared" si="3"/>
        <v>389850</v>
      </c>
      <c r="K13" s="41">
        <f t="shared" si="4"/>
        <v>780113.64</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115" ht="18.75" customHeight="1">
      <c r="A14" s="19">
        <v>4</v>
      </c>
      <c r="B14" s="29" t="s">
        <v>12</v>
      </c>
      <c r="C14" s="30">
        <v>100</v>
      </c>
      <c r="D14" s="40">
        <f t="shared" si="0"/>
        <v>169216</v>
      </c>
      <c r="E14" s="30">
        <v>2696</v>
      </c>
      <c r="F14" s="40">
        <f t="shared" si="1"/>
        <v>838671.6799999999</v>
      </c>
      <c r="G14" s="40">
        <v>0</v>
      </c>
      <c r="H14" s="40">
        <f t="shared" si="2"/>
        <v>0</v>
      </c>
      <c r="I14" s="30">
        <v>200</v>
      </c>
      <c r="J14" s="40">
        <f t="shared" si="3"/>
        <v>77970</v>
      </c>
      <c r="K14" s="41">
        <f t="shared" si="4"/>
        <v>1085857.68</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115" ht="18.75" customHeight="1">
      <c r="A15" s="19">
        <v>5</v>
      </c>
      <c r="B15" s="29" t="s">
        <v>43</v>
      </c>
      <c r="C15" s="30">
        <v>44</v>
      </c>
      <c r="D15" s="40">
        <f t="shared" si="0"/>
        <v>74455.04000000001</v>
      </c>
      <c r="E15" s="30">
        <v>1353</v>
      </c>
      <c r="F15" s="40">
        <f t="shared" si="1"/>
        <v>420891.24</v>
      </c>
      <c r="G15" s="40">
        <v>0</v>
      </c>
      <c r="H15" s="40">
        <f t="shared" si="2"/>
        <v>0</v>
      </c>
      <c r="I15" s="30">
        <v>0</v>
      </c>
      <c r="J15" s="40">
        <f t="shared" si="3"/>
        <v>0</v>
      </c>
      <c r="K15" s="41">
        <f t="shared" si="4"/>
        <v>495346.28</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115" ht="18.75" customHeight="1">
      <c r="A16" s="19">
        <v>6</v>
      </c>
      <c r="B16" s="29" t="s">
        <v>13</v>
      </c>
      <c r="C16" s="30">
        <v>55</v>
      </c>
      <c r="D16" s="40">
        <f t="shared" si="0"/>
        <v>93068.8</v>
      </c>
      <c r="E16" s="30">
        <v>0</v>
      </c>
      <c r="F16" s="40">
        <f t="shared" si="1"/>
        <v>0</v>
      </c>
      <c r="G16" s="40">
        <v>1483</v>
      </c>
      <c r="H16" s="40">
        <f t="shared" si="2"/>
        <v>306491.61</v>
      </c>
      <c r="I16" s="30">
        <v>0</v>
      </c>
      <c r="J16" s="40">
        <f t="shared" si="3"/>
        <v>0</v>
      </c>
      <c r="K16" s="41">
        <f t="shared" si="4"/>
        <v>399560.41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1:115" ht="18.75" customHeight="1">
      <c r="A17" s="19">
        <v>7</v>
      </c>
      <c r="B17" s="29" t="s">
        <v>34</v>
      </c>
      <c r="C17" s="30">
        <v>6</v>
      </c>
      <c r="D17" s="40">
        <f t="shared" si="0"/>
        <v>10152.960000000001</v>
      </c>
      <c r="E17" s="30">
        <v>0</v>
      </c>
      <c r="F17" s="40">
        <f t="shared" si="1"/>
        <v>0</v>
      </c>
      <c r="G17" s="40">
        <v>0</v>
      </c>
      <c r="H17" s="40">
        <f t="shared" si="2"/>
        <v>0</v>
      </c>
      <c r="I17" s="30">
        <v>0</v>
      </c>
      <c r="J17" s="40">
        <f t="shared" si="3"/>
        <v>0</v>
      </c>
      <c r="K17" s="41">
        <f t="shared" si="4"/>
        <v>10152.960000000001</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18.75" customHeight="1">
      <c r="A18" s="19">
        <v>8</v>
      </c>
      <c r="B18" s="29" t="s">
        <v>14</v>
      </c>
      <c r="C18" s="30">
        <v>0</v>
      </c>
      <c r="D18" s="40">
        <f t="shared" si="0"/>
        <v>0</v>
      </c>
      <c r="E18" s="30">
        <v>0</v>
      </c>
      <c r="F18" s="40">
        <f t="shared" si="1"/>
        <v>0</v>
      </c>
      <c r="G18" s="40">
        <v>800</v>
      </c>
      <c r="H18" s="40">
        <f t="shared" si="2"/>
        <v>165336</v>
      </c>
      <c r="I18" s="30">
        <v>500</v>
      </c>
      <c r="J18" s="40">
        <f t="shared" si="3"/>
        <v>194925</v>
      </c>
      <c r="K18" s="41">
        <f t="shared" si="4"/>
        <v>360261</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row>
    <row r="19" spans="1:115" ht="18.75" customHeight="1">
      <c r="A19" s="19">
        <v>9</v>
      </c>
      <c r="B19" s="29" t="s">
        <v>15</v>
      </c>
      <c r="C19" s="30">
        <v>0</v>
      </c>
      <c r="D19" s="40">
        <f t="shared" si="0"/>
        <v>0</v>
      </c>
      <c r="E19" s="30">
        <v>0</v>
      </c>
      <c r="F19" s="40">
        <f t="shared" si="1"/>
        <v>0</v>
      </c>
      <c r="G19" s="40">
        <v>0</v>
      </c>
      <c r="H19" s="40">
        <f t="shared" si="2"/>
        <v>0</v>
      </c>
      <c r="I19" s="30">
        <v>800</v>
      </c>
      <c r="J19" s="40">
        <f t="shared" si="3"/>
        <v>311880</v>
      </c>
      <c r="K19" s="41">
        <f t="shared" si="4"/>
        <v>311880</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row>
    <row r="20" spans="1:115" ht="18.75" customHeight="1">
      <c r="A20" s="19">
        <v>10</v>
      </c>
      <c r="B20" s="29" t="s">
        <v>16</v>
      </c>
      <c r="C20" s="30">
        <v>5</v>
      </c>
      <c r="D20" s="40">
        <f t="shared" si="0"/>
        <v>8460.800000000001</v>
      </c>
      <c r="E20" s="30">
        <v>332</v>
      </c>
      <c r="F20" s="40">
        <f t="shared" si="1"/>
        <v>103278.56</v>
      </c>
      <c r="G20" s="40">
        <v>0</v>
      </c>
      <c r="H20" s="40">
        <f t="shared" si="2"/>
        <v>0</v>
      </c>
      <c r="I20" s="30">
        <v>0</v>
      </c>
      <c r="J20" s="40">
        <f t="shared" si="3"/>
        <v>0</v>
      </c>
      <c r="K20" s="41">
        <f t="shared" si="4"/>
        <v>111739.36</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row>
    <row r="21" spans="1:115" ht="18.75" customHeight="1">
      <c r="A21" s="19">
        <v>11</v>
      </c>
      <c r="B21" s="29" t="s">
        <v>35</v>
      </c>
      <c r="C21" s="30">
        <v>0</v>
      </c>
      <c r="D21" s="40">
        <f t="shared" si="0"/>
        <v>0</v>
      </c>
      <c r="E21" s="30">
        <v>0</v>
      </c>
      <c r="F21" s="40">
        <f t="shared" si="1"/>
        <v>0</v>
      </c>
      <c r="G21" s="40">
        <v>0</v>
      </c>
      <c r="H21" s="40">
        <f t="shared" si="2"/>
        <v>0</v>
      </c>
      <c r="I21" s="30">
        <v>0</v>
      </c>
      <c r="J21" s="40">
        <f t="shared" si="3"/>
        <v>0</v>
      </c>
      <c r="K21" s="41">
        <f t="shared" si="4"/>
        <v>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row>
    <row r="22" spans="1:115" ht="18.75" customHeight="1">
      <c r="A22" s="19">
        <v>12</v>
      </c>
      <c r="B22" s="29" t="s">
        <v>36</v>
      </c>
      <c r="C22" s="30">
        <v>0</v>
      </c>
      <c r="D22" s="40">
        <f t="shared" si="0"/>
        <v>0</v>
      </c>
      <c r="E22" s="30">
        <v>2583</v>
      </c>
      <c r="F22" s="40">
        <f t="shared" si="1"/>
        <v>803519.64</v>
      </c>
      <c r="G22" s="40">
        <v>0</v>
      </c>
      <c r="H22" s="40">
        <f t="shared" si="2"/>
        <v>0</v>
      </c>
      <c r="I22" s="30">
        <v>0</v>
      </c>
      <c r="J22" s="40">
        <f t="shared" si="3"/>
        <v>0</v>
      </c>
      <c r="K22" s="41">
        <f t="shared" si="4"/>
        <v>803519.64</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row>
    <row r="23" spans="1:115" ht="18.75" customHeight="1">
      <c r="A23" s="19">
        <v>13</v>
      </c>
      <c r="B23" s="29" t="s">
        <v>37</v>
      </c>
      <c r="C23" s="30">
        <v>2</v>
      </c>
      <c r="D23" s="40">
        <f t="shared" si="0"/>
        <v>3384.32</v>
      </c>
      <c r="E23" s="30">
        <v>0</v>
      </c>
      <c r="F23" s="40">
        <f t="shared" si="1"/>
        <v>0</v>
      </c>
      <c r="G23" s="40">
        <v>3287</v>
      </c>
      <c r="H23" s="40">
        <f t="shared" si="2"/>
        <v>679324.2899999999</v>
      </c>
      <c r="I23" s="30">
        <v>0</v>
      </c>
      <c r="J23" s="40">
        <f t="shared" si="3"/>
        <v>0</v>
      </c>
      <c r="K23" s="41">
        <f t="shared" si="4"/>
        <v>682708.6099999999</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row>
    <row r="24" spans="1:115" ht="18.75" customHeight="1">
      <c r="A24" s="19">
        <v>14</v>
      </c>
      <c r="B24" s="29" t="s">
        <v>38</v>
      </c>
      <c r="C24" s="30">
        <v>14</v>
      </c>
      <c r="D24" s="40">
        <f t="shared" si="0"/>
        <v>23690.24</v>
      </c>
      <c r="E24" s="30">
        <v>671</v>
      </c>
      <c r="F24" s="40">
        <f t="shared" si="1"/>
        <v>208734.68</v>
      </c>
      <c r="G24" s="40">
        <v>0</v>
      </c>
      <c r="H24" s="40">
        <f t="shared" si="2"/>
        <v>0</v>
      </c>
      <c r="I24" s="30">
        <v>316</v>
      </c>
      <c r="J24" s="40">
        <f t="shared" si="3"/>
        <v>123192.6</v>
      </c>
      <c r="K24" s="41">
        <f t="shared" si="4"/>
        <v>355617.52</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row>
    <row r="25" spans="1:115" ht="18.75" customHeight="1">
      <c r="A25" s="19">
        <v>15</v>
      </c>
      <c r="B25" s="29" t="s">
        <v>17</v>
      </c>
      <c r="C25" s="30">
        <v>9</v>
      </c>
      <c r="D25" s="40">
        <f t="shared" si="0"/>
        <v>15229.44</v>
      </c>
      <c r="E25" s="30">
        <v>0</v>
      </c>
      <c r="F25" s="40">
        <f t="shared" si="1"/>
        <v>0</v>
      </c>
      <c r="G25" s="40">
        <v>0</v>
      </c>
      <c r="H25" s="40">
        <f t="shared" si="2"/>
        <v>0</v>
      </c>
      <c r="I25" s="30">
        <v>0</v>
      </c>
      <c r="J25" s="40">
        <f t="shared" si="3"/>
        <v>0</v>
      </c>
      <c r="K25" s="41">
        <f t="shared" si="4"/>
        <v>15229.44</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row>
    <row r="26" spans="1:13" ht="18.75" customHeight="1">
      <c r="A26" s="19">
        <v>16</v>
      </c>
      <c r="B26" s="29" t="s">
        <v>18</v>
      </c>
      <c r="C26" s="30">
        <v>30</v>
      </c>
      <c r="D26" s="40">
        <f t="shared" si="0"/>
        <v>50764.8</v>
      </c>
      <c r="E26" s="30">
        <v>0</v>
      </c>
      <c r="F26" s="40">
        <f t="shared" si="1"/>
        <v>0</v>
      </c>
      <c r="G26" s="40">
        <v>200</v>
      </c>
      <c r="H26" s="40">
        <f t="shared" si="2"/>
        <v>41334</v>
      </c>
      <c r="I26" s="30">
        <v>900</v>
      </c>
      <c r="J26" s="40">
        <f t="shared" si="3"/>
        <v>350865</v>
      </c>
      <c r="K26" s="41">
        <f t="shared" si="4"/>
        <v>442963.8</v>
      </c>
      <c r="L26" s="17">
        <v>5431241</v>
      </c>
      <c r="M26" s="2">
        <f>L26-K26</f>
        <v>4988277.2</v>
      </c>
    </row>
    <row r="27" spans="1:13" ht="18.75" customHeight="1">
      <c r="A27" s="19">
        <v>17</v>
      </c>
      <c r="B27" s="29" t="s">
        <v>39</v>
      </c>
      <c r="C27" s="30">
        <v>0</v>
      </c>
      <c r="D27" s="40">
        <f t="shared" si="0"/>
        <v>0</v>
      </c>
      <c r="E27" s="30">
        <v>516</v>
      </c>
      <c r="F27" s="40">
        <f t="shared" si="1"/>
        <v>160517.28</v>
      </c>
      <c r="G27" s="40">
        <v>0</v>
      </c>
      <c r="H27" s="40">
        <f t="shared" si="2"/>
        <v>0</v>
      </c>
      <c r="I27" s="30">
        <v>0</v>
      </c>
      <c r="J27" s="40">
        <f t="shared" si="3"/>
        <v>0</v>
      </c>
      <c r="K27" s="41">
        <f t="shared" si="4"/>
        <v>160517.28</v>
      </c>
      <c r="L27" s="17">
        <v>5291080</v>
      </c>
      <c r="M27" s="2">
        <f>L27-K27</f>
        <v>5130562.72</v>
      </c>
    </row>
    <row r="28" spans="1:13" ht="18.75" customHeight="1">
      <c r="A28" s="19">
        <v>18</v>
      </c>
      <c r="B28" s="29" t="s">
        <v>19</v>
      </c>
      <c r="C28" s="30">
        <v>50</v>
      </c>
      <c r="D28" s="40">
        <f t="shared" si="0"/>
        <v>84608</v>
      </c>
      <c r="E28" s="30">
        <v>584</v>
      </c>
      <c r="F28" s="40">
        <f t="shared" si="1"/>
        <v>181670.72</v>
      </c>
      <c r="G28" s="40">
        <v>0</v>
      </c>
      <c r="H28" s="40">
        <f t="shared" si="2"/>
        <v>0</v>
      </c>
      <c r="I28" s="30">
        <v>0</v>
      </c>
      <c r="J28" s="40">
        <f t="shared" si="3"/>
        <v>0</v>
      </c>
      <c r="K28" s="41">
        <f t="shared" si="4"/>
        <v>266278.72</v>
      </c>
      <c r="L28" s="17">
        <v>1769182</v>
      </c>
      <c r="M28" s="2">
        <f>L28-K28</f>
        <v>1502903.28</v>
      </c>
    </row>
    <row r="29" spans="1:13" ht="18.75" customHeight="1">
      <c r="A29" s="19">
        <v>19</v>
      </c>
      <c r="B29" s="29" t="s">
        <v>20</v>
      </c>
      <c r="C29" s="30">
        <v>30</v>
      </c>
      <c r="D29" s="40">
        <f t="shared" si="0"/>
        <v>50764.8</v>
      </c>
      <c r="E29" s="30">
        <v>1550</v>
      </c>
      <c r="F29" s="40">
        <f t="shared" si="1"/>
        <v>482174</v>
      </c>
      <c r="G29" s="40">
        <v>0</v>
      </c>
      <c r="H29" s="40">
        <f t="shared" si="2"/>
        <v>0</v>
      </c>
      <c r="I29" s="30">
        <v>0</v>
      </c>
      <c r="J29" s="40">
        <f t="shared" si="3"/>
        <v>0</v>
      </c>
      <c r="K29" s="41">
        <f t="shared" si="4"/>
        <v>532938.8</v>
      </c>
      <c r="L29" s="17">
        <v>5291080</v>
      </c>
      <c r="M29" s="2">
        <f>L29-K29</f>
        <v>4758141.2</v>
      </c>
    </row>
    <row r="30" spans="1:13" ht="18.75" customHeight="1">
      <c r="A30" s="19">
        <v>20</v>
      </c>
      <c r="B30" s="29" t="s">
        <v>30</v>
      </c>
      <c r="C30" s="30">
        <v>0</v>
      </c>
      <c r="D30" s="40">
        <f t="shared" si="0"/>
        <v>0</v>
      </c>
      <c r="E30" s="30">
        <v>0</v>
      </c>
      <c r="F30" s="40">
        <f t="shared" si="1"/>
        <v>0</v>
      </c>
      <c r="G30" s="40">
        <v>0</v>
      </c>
      <c r="H30" s="40">
        <f t="shared" si="2"/>
        <v>0</v>
      </c>
      <c r="I30" s="30">
        <v>0</v>
      </c>
      <c r="J30" s="40">
        <f t="shared" si="3"/>
        <v>0</v>
      </c>
      <c r="K30" s="41">
        <f t="shared" si="4"/>
        <v>0</v>
      </c>
      <c r="L30" s="17">
        <v>1752013</v>
      </c>
      <c r="M30" s="2">
        <f>L30-K30</f>
        <v>1752013</v>
      </c>
    </row>
    <row r="31" spans="1:13" ht="18.75" customHeight="1">
      <c r="A31" s="19">
        <v>21</v>
      </c>
      <c r="B31" s="29" t="s">
        <v>40</v>
      </c>
      <c r="C31" s="30">
        <v>0</v>
      </c>
      <c r="D31" s="40">
        <f t="shared" si="0"/>
        <v>0</v>
      </c>
      <c r="E31" s="30">
        <v>627</v>
      </c>
      <c r="F31" s="40">
        <f t="shared" si="1"/>
        <v>195047.16</v>
      </c>
      <c r="G31" s="40">
        <v>0</v>
      </c>
      <c r="H31" s="40">
        <f t="shared" si="2"/>
        <v>0</v>
      </c>
      <c r="I31" s="30">
        <v>0</v>
      </c>
      <c r="J31" s="40">
        <f t="shared" si="3"/>
        <v>0</v>
      </c>
      <c r="K31" s="41">
        <f t="shared" si="4"/>
        <v>195047.16</v>
      </c>
      <c r="L31" s="17"/>
      <c r="M31" s="2"/>
    </row>
    <row r="32" spans="1:13" ht="18.75" customHeight="1">
      <c r="A32" s="19">
        <v>22</v>
      </c>
      <c r="B32" s="29" t="s">
        <v>21</v>
      </c>
      <c r="C32" s="30">
        <v>20</v>
      </c>
      <c r="D32" s="40">
        <f t="shared" si="0"/>
        <v>33843.200000000004</v>
      </c>
      <c r="E32" s="30">
        <v>207</v>
      </c>
      <c r="F32" s="40">
        <f t="shared" si="1"/>
        <v>64393.56</v>
      </c>
      <c r="G32" s="40">
        <v>700</v>
      </c>
      <c r="H32" s="40">
        <f t="shared" si="2"/>
        <v>144669</v>
      </c>
      <c r="I32" s="30">
        <v>1000</v>
      </c>
      <c r="J32" s="40">
        <f t="shared" si="3"/>
        <v>389850</v>
      </c>
      <c r="K32" s="41">
        <f t="shared" si="4"/>
        <v>632755.76</v>
      </c>
      <c r="L32" s="17"/>
      <c r="M32" s="2"/>
    </row>
    <row r="33" spans="1:13" ht="18.75" customHeight="1">
      <c r="A33" s="19">
        <v>23</v>
      </c>
      <c r="B33" s="29" t="s">
        <v>44</v>
      </c>
      <c r="C33" s="30">
        <v>0</v>
      </c>
      <c r="D33" s="40">
        <f t="shared" si="0"/>
        <v>0</v>
      </c>
      <c r="E33" s="30">
        <v>0</v>
      </c>
      <c r="F33" s="40">
        <f t="shared" si="1"/>
        <v>0</v>
      </c>
      <c r="G33" s="40">
        <v>0</v>
      </c>
      <c r="H33" s="40">
        <f t="shared" si="2"/>
        <v>0</v>
      </c>
      <c r="I33" s="30">
        <v>0</v>
      </c>
      <c r="J33" s="40">
        <f t="shared" si="3"/>
        <v>0</v>
      </c>
      <c r="K33" s="41">
        <f t="shared" si="4"/>
        <v>0</v>
      </c>
      <c r="L33" s="17"/>
      <c r="M33" s="2"/>
    </row>
    <row r="34" spans="1:13" ht="18.75" customHeight="1">
      <c r="A34" s="19">
        <v>24</v>
      </c>
      <c r="B34" s="29" t="s">
        <v>45</v>
      </c>
      <c r="C34" s="30">
        <v>0</v>
      </c>
      <c r="D34" s="40">
        <f t="shared" si="0"/>
        <v>0</v>
      </c>
      <c r="E34" s="30">
        <v>0</v>
      </c>
      <c r="F34" s="40">
        <f t="shared" si="1"/>
        <v>0</v>
      </c>
      <c r="G34" s="40">
        <v>300</v>
      </c>
      <c r="H34" s="40">
        <f t="shared" si="2"/>
        <v>62000.99999999999</v>
      </c>
      <c r="I34" s="30">
        <v>273</v>
      </c>
      <c r="J34" s="40">
        <f t="shared" si="3"/>
        <v>106429.05</v>
      </c>
      <c r="K34" s="41">
        <f t="shared" si="4"/>
        <v>168430.05</v>
      </c>
      <c r="L34" s="17"/>
      <c r="M34" s="2"/>
    </row>
    <row r="35" spans="1:13" ht="18.75" customHeight="1">
      <c r="A35" s="19">
        <v>25</v>
      </c>
      <c r="B35" s="29" t="s">
        <v>22</v>
      </c>
      <c r="C35" s="30">
        <v>42</v>
      </c>
      <c r="D35" s="40">
        <f t="shared" si="0"/>
        <v>71070.72</v>
      </c>
      <c r="E35" s="30">
        <v>361</v>
      </c>
      <c r="F35" s="40">
        <f t="shared" si="1"/>
        <v>112299.87999999999</v>
      </c>
      <c r="G35" s="40">
        <v>0</v>
      </c>
      <c r="H35" s="40">
        <f t="shared" si="2"/>
        <v>0</v>
      </c>
      <c r="I35" s="30">
        <v>1466</v>
      </c>
      <c r="J35" s="40">
        <f t="shared" si="3"/>
        <v>571520.1</v>
      </c>
      <c r="K35" s="41">
        <f t="shared" si="4"/>
        <v>754890.7</v>
      </c>
      <c r="L35" s="17"/>
      <c r="M35" s="2"/>
    </row>
    <row r="36" spans="1:13" ht="53.25" customHeight="1">
      <c r="A36" s="19">
        <v>26</v>
      </c>
      <c r="B36" s="29" t="s">
        <v>47</v>
      </c>
      <c r="C36" s="30">
        <v>22</v>
      </c>
      <c r="D36" s="40">
        <f t="shared" si="0"/>
        <v>37227.520000000004</v>
      </c>
      <c r="E36" s="30">
        <v>547</v>
      </c>
      <c r="F36" s="40">
        <f t="shared" si="1"/>
        <v>170160.75999999998</v>
      </c>
      <c r="G36" s="40">
        <v>867</v>
      </c>
      <c r="H36" s="40">
        <f t="shared" si="2"/>
        <v>179182.88999999998</v>
      </c>
      <c r="I36" s="30">
        <v>1700</v>
      </c>
      <c r="J36" s="40">
        <f t="shared" si="3"/>
        <v>662745</v>
      </c>
      <c r="K36" s="41">
        <f t="shared" si="4"/>
        <v>1049316.17</v>
      </c>
      <c r="L36" s="20"/>
      <c r="M36" s="20"/>
    </row>
    <row r="37" spans="1:13" ht="27" customHeight="1" thickBot="1">
      <c r="A37" s="21">
        <v>27</v>
      </c>
      <c r="B37" s="31" t="s">
        <v>48</v>
      </c>
      <c r="C37" s="32">
        <v>0</v>
      </c>
      <c r="D37" s="45">
        <f t="shared" si="0"/>
        <v>0</v>
      </c>
      <c r="E37" s="32">
        <v>1808</v>
      </c>
      <c r="F37" s="45">
        <f t="shared" si="1"/>
        <v>562432.64</v>
      </c>
      <c r="G37" s="45">
        <v>0</v>
      </c>
      <c r="H37" s="45">
        <f t="shared" si="2"/>
        <v>0</v>
      </c>
      <c r="I37" s="32">
        <v>4856</v>
      </c>
      <c r="J37" s="45">
        <f t="shared" si="3"/>
        <v>1893111.6</v>
      </c>
      <c r="K37" s="46">
        <f t="shared" si="4"/>
        <v>2455544.24</v>
      </c>
      <c r="L37" s="20"/>
      <c r="M37" s="20"/>
    </row>
    <row r="38" spans="1:11" ht="27" customHeight="1" thickBot="1">
      <c r="A38" s="56" t="s">
        <v>4</v>
      </c>
      <c r="B38" s="57"/>
      <c r="C38" s="33">
        <f aca="true" t="shared" si="5" ref="C38:K38">SUM(C11:C37)</f>
        <v>504</v>
      </c>
      <c r="D38" s="34">
        <f t="shared" si="5"/>
        <v>852848.64</v>
      </c>
      <c r="E38" s="33">
        <f t="shared" si="5"/>
        <v>15229</v>
      </c>
      <c r="F38" s="34">
        <f t="shared" si="5"/>
        <v>4737437.32</v>
      </c>
      <c r="G38" s="34">
        <f t="shared" si="5"/>
        <v>9137</v>
      </c>
      <c r="H38" s="34">
        <f t="shared" si="5"/>
        <v>1888343.7899999998</v>
      </c>
      <c r="I38" s="33">
        <f t="shared" si="5"/>
        <v>13951</v>
      </c>
      <c r="J38" s="34">
        <f t="shared" si="5"/>
        <v>5438797.35</v>
      </c>
      <c r="K38" s="35">
        <f t="shared" si="5"/>
        <v>12917427.100000001</v>
      </c>
    </row>
    <row r="39" spans="2:11" ht="137.25" customHeight="1">
      <c r="B39" s="23"/>
      <c r="C39" s="23"/>
      <c r="D39" s="37"/>
      <c r="E39" s="37"/>
      <c r="F39" s="37"/>
      <c r="G39" s="64" t="s">
        <v>52</v>
      </c>
      <c r="H39" s="64"/>
      <c r="I39" s="23"/>
      <c r="J39" s="23"/>
      <c r="K39" s="18" t="s">
        <v>53</v>
      </c>
    </row>
  </sheetData>
  <sheetProtection/>
  <mergeCells count="18">
    <mergeCell ref="G7:H7"/>
    <mergeCell ref="G8:H8"/>
    <mergeCell ref="C6:F6"/>
    <mergeCell ref="G39:H39"/>
    <mergeCell ref="E1:F1"/>
    <mergeCell ref="E2:F2"/>
    <mergeCell ref="E3:F3"/>
    <mergeCell ref="E4:F4"/>
    <mergeCell ref="I8:J8"/>
    <mergeCell ref="K8:K9"/>
    <mergeCell ref="I7:J7"/>
    <mergeCell ref="E7:F7"/>
    <mergeCell ref="E8:F8"/>
    <mergeCell ref="A38:B38"/>
    <mergeCell ref="C7:D7"/>
    <mergeCell ref="A7:A9"/>
    <mergeCell ref="B7:B9"/>
    <mergeCell ref="C8:D8"/>
  </mergeCells>
  <printOptions/>
  <pageMargins left="0.2362204724409449" right="0.2362204724409449"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2017-06-08T09:11:24Z</cp:lastPrinted>
  <dcterms:created xsi:type="dcterms:W3CDTF">2006-09-28T05:33:49Z</dcterms:created>
  <dcterms:modified xsi:type="dcterms:W3CDTF">2020-02-18T08:52:49Z</dcterms:modified>
  <cp:category/>
  <cp:version/>
  <cp:contentType/>
  <cp:contentStatus/>
</cp:coreProperties>
</file>