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myresources.deloitte.com/personal/azhmailo_deloittece_com/Documents/Documents/Projects/Шаблони документів з кіберзахисту ЗОЗ/Всі шаблони для ЗОЗ - 2/"/>
    </mc:Choice>
  </mc:AlternateContent>
  <xr:revisionPtr revIDLastSave="41" documentId="11_EB545DB02242AB211EB159724E3459299FC9F9E1" xr6:coauthVersionLast="47" xr6:coauthVersionMax="47" xr10:uidLastSave="{EECFD8E1-6706-419E-8884-C73554C99429}"/>
  <bookViews>
    <workbookView xWindow="-110" yWindow="-110" windowWidth="19420" windowHeight="10560" xr2:uid="{00000000-000D-0000-FFFF-FFFF00000000}"/>
  </bookViews>
  <sheets>
    <sheet name="Анкета" sheetId="1" r:id="rId1"/>
    <sheet name="Редакції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B24" i="1"/>
  <c r="D23" i="1"/>
  <c r="B23" i="1"/>
  <c r="D22" i="1"/>
  <c r="C22" i="1"/>
  <c r="B20" i="1"/>
  <c r="B19" i="1"/>
  <c r="B18" i="1"/>
  <c r="B17" i="1"/>
  <c r="D16" i="1"/>
  <c r="B16" i="1"/>
  <c r="D15" i="1"/>
  <c r="B15" i="1"/>
  <c r="B14" i="1"/>
  <c r="B13" i="1"/>
  <c r="D12" i="1"/>
  <c r="B12" i="1"/>
  <c r="B11" i="1"/>
  <c r="D10" i="1"/>
  <c r="B10" i="1"/>
  <c r="B9" i="1"/>
  <c r="D8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<sst xmlns="http://schemas.openxmlformats.org/spreadsheetml/2006/main" count="17" uniqueCount="15">
  <si>
    <t>АНКЕТА самооцінки для визначення вимог ЗОЗ щодо кіберзахисту</t>
  </si>
  <si>
    <t>Введіть назву закладу</t>
  </si>
  <si>
    <t>Номер редакції</t>
  </si>
  <si>
    <t>Статус редакції</t>
  </si>
  <si>
    <t>Опис редакції</t>
  </si>
  <si>
    <t>v1.0</t>
  </si>
  <si>
    <t>Застаріла</t>
  </si>
  <si>
    <t>Перша редакція</t>
  </si>
  <si>
    <t>v1.1</t>
  </si>
  <si>
    <t>Враховані зауваження Євгена Саленко (див. історію коментарів). Додано додаткові поля для Wi-Fi, e-mail та web-сторінки закладу.</t>
  </si>
  <si>
    <t>v1.2</t>
  </si>
  <si>
    <t>Враховані зауваження щодо необхідності для ОКІІ впровадження Методичних рекомендацій наказу Адміністрації Держспецзв'язку від 06 жовтня 2021 року № 601</t>
  </si>
  <si>
    <t>v1.3</t>
  </si>
  <si>
    <t>Поточна</t>
  </si>
  <si>
    <t>Загальну кількість персоналу для рівня "Просунутий" змінено з 10 до 40; Видалені інструкції з розсилання відповідей.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</si>
</sst>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8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1"/>
      <color theme="1"/>
      <name val="Arial"/>
      <scheme val="minor"/>
    </font>
    <font>
      <sz val="6"/>
      <color theme="1"/>
      <name val="Arial"/>
      <scheme val="minor"/>
    </font>
    <font>
      <sz val="10"/>
      <color rgb="FFFF0000"/>
      <name val="Arial"/>
      <scheme val="minor"/>
    </font>
    <font>
      <sz val="8"/>
      <color theme="1"/>
      <name val="Arial"/>
      <scheme val="minor"/>
    </font>
    <font>
      <b/>
      <sz val="10"/>
      <color theme="1"/>
      <name val="Arial"/>
      <scheme val="minor"/>
    </font>
    <font>
      <i/>
      <sz val="8"/>
      <color theme="1"/>
      <name val="Arial"/>
      <scheme val="minor"/>
    </font>
    <font>
      <sz val="10"/>
      <color rgb="FFFF0000"/>
      <name val="Arial"/>
      <scheme val="minor"/>
    </font>
    <font>
      <b/>
      <sz val="10"/>
      <color rgb="FF6AA84F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 applyAlignment="1">
      <alignment horizontal="right" vertical="center"/>
    </xf>
    <xf numFmtId="0" fontId="7" fillId="0" borderId="0" xfId="0" applyFont="1"/>
    <xf numFmtId="0" fontId="3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16">
    <dxf>
      <fill>
        <patternFill patternType="solid">
          <fgColor rgb="FFFCE8B2"/>
          <bgColor rgb="FFFCE8B2"/>
        </patternFill>
      </fill>
    </dxf>
    <dxf>
      <fill>
        <patternFill patternType="solid">
          <fgColor rgb="FFFCE8B2"/>
          <bgColor rgb="FFFCE8B2"/>
        </patternFill>
      </fill>
    </dxf>
    <dxf>
      <font>
        <color rgb="FFFF0000"/>
      </font>
      <fill>
        <patternFill patternType="none"/>
      </fill>
    </dxf>
    <dxf>
      <font>
        <color rgb="FF274E13"/>
      </font>
      <fill>
        <patternFill patternType="none"/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7"/>
  <sheetViews>
    <sheetView showGridLines="0" tabSelected="1" workbookViewId="0">
      <selection activeCell="C3" sqref="C3"/>
    </sheetView>
  </sheetViews>
  <sheetFormatPr defaultColWidth="12.6328125" defaultRowHeight="15.75" customHeight="1" x14ac:dyDescent="0.25"/>
  <cols>
    <col min="1" max="1" width="17.6328125" customWidth="1"/>
    <col min="2" max="2" width="62.26953125" customWidth="1"/>
    <col min="3" max="3" width="14.6328125" customWidth="1"/>
    <col min="4" max="4" width="24.08984375" customWidth="1"/>
  </cols>
  <sheetData>
    <row r="1" spans="1:6" ht="22.5" x14ac:dyDescent="0.45">
      <c r="A1" s="1" t="s">
        <v>0</v>
      </c>
    </row>
    <row r="2" spans="1:6" ht="6.75" customHeight="1" x14ac:dyDescent="0.25">
      <c r="B2" s="2"/>
    </row>
    <row r="3" spans="1:6" ht="13" x14ac:dyDescent="0.3">
      <c r="B3" s="2" t="s">
        <v>1</v>
      </c>
      <c r="C3" s="3"/>
    </row>
    <row r="4" spans="1:6" ht="12.5" x14ac:dyDescent="0.25">
      <c r="B4" s="2" t="str">
        <f>IF(ISBLANK(C3),"","Введіть назву населеного пункту (району та області)")</f>
        <v/>
      </c>
      <c r="C4" s="4"/>
    </row>
    <row r="5" spans="1:6" ht="14" x14ac:dyDescent="0.3">
      <c r="B5" s="2" t="str">
        <f>IF(ISBLANK(C4),"","Введіть ім'я та прізвище керівника закладу")</f>
        <v/>
      </c>
      <c r="C5" s="5"/>
    </row>
    <row r="6" spans="1:6" ht="13" x14ac:dyDescent="0.3">
      <c r="B6" s="2" t="str">
        <f>IF(ISBLANK(C5),"","Введіть загальну кількість персоналу")</f>
        <v/>
      </c>
      <c r="C6" s="3"/>
      <c r="D6" s="6"/>
    </row>
    <row r="7" spans="1:6" ht="13" x14ac:dyDescent="0.3">
      <c r="B7" s="2" t="str">
        <f>IF(ISBLANK(C6),"","Введіть загальну кількість койкомісць/декларацій")</f>
        <v/>
      </c>
      <c r="C7" s="3"/>
      <c r="D7" s="6"/>
    </row>
    <row r="8" spans="1:6" ht="13" x14ac:dyDescent="0.3">
      <c r="B8" s="2" t="str">
        <f>IF(ISBLANK(C7),"","Чи є заклад об'єктом критичної  інфраструктури? (Так/Ні)")</f>
        <v/>
      </c>
      <c r="C8" s="3"/>
      <c r="D8" s="7" t="str">
        <f>IF(ISBLANK(C7),"",IF(C8="Так","Рекомендовано впровадження наказу ДССЗЗІ №601",""))</f>
        <v/>
      </c>
      <c r="E8" s="8"/>
      <c r="F8" s="3"/>
    </row>
    <row r="9" spans="1:6" ht="13" x14ac:dyDescent="0.3">
      <c r="B9" s="2" t="str">
        <f>IF(ISBLANK(C8),"","Чи використовується Wi-Fi? (Так/Ні)")</f>
        <v/>
      </c>
      <c r="C9" s="3"/>
      <c r="D9" s="9"/>
      <c r="E9" s="3"/>
      <c r="F9" s="3"/>
    </row>
    <row r="10" spans="1:6" ht="13" x14ac:dyDescent="0.3">
      <c r="B10" s="2" t="str">
        <f>IF(ISBLANK(C9),"",IF(C9="Так","Чи викристовується Wi-Fi обладнання закладу пацієнтами? (Так/Ні)",""))</f>
        <v/>
      </c>
      <c r="C10" s="3"/>
      <c r="D10" s="9" t="str">
        <f>IF(ISBLANK(C9),"",IF(ISBLANK(C10),"",IF(C10="Так","Чи використовується пароль?","")))</f>
        <v/>
      </c>
      <c r="E10" s="3"/>
      <c r="F10" s="3"/>
    </row>
    <row r="11" spans="1:6" ht="13" x14ac:dyDescent="0.3">
      <c r="B11" s="2" t="str">
        <f>IF(ISBLANK(C9),"",IF(C9="Ні","Чи є власне серверне обладнання? (Так/Ні)",IF(ISBLANK(C10),"","Чи є власне серверне обладнання? (Так/Ні)")))</f>
        <v/>
      </c>
      <c r="C11" s="3"/>
    </row>
    <row r="12" spans="1:6" ht="13" x14ac:dyDescent="0.3">
      <c r="B12" s="2" t="str">
        <f>IF(ISBLANK(C11),"","Чи користуєтесь для роботи Google Пошта, Диск, Office 365 та їм подібними? (Так/Ні)")</f>
        <v/>
      </c>
      <c r="C12" s="3"/>
      <c r="D12" s="10" t="str">
        <f>IF(ISBLANK(C11),"",IF(ISBLANK(C12),"&lt;- Чи зберігаєте та оброблюєте дані у хмарі",""))</f>
        <v/>
      </c>
    </row>
    <row r="13" spans="1:6" ht="13" x14ac:dyDescent="0.3">
      <c r="B13" s="2" t="str">
        <f>IF(ISBLANK(C12),"","Чи маєте угоду на підтримку ІТ-систем зовнішньою компанією? (Так/Ні)")</f>
        <v/>
      </c>
      <c r="C13" s="3"/>
    </row>
    <row r="14" spans="1:6" ht="13" x14ac:dyDescent="0.3">
      <c r="B14" s="2" t="str">
        <f>IF(ISBLANK(C13),"","Чи може лікар надсилати заявки до ІТ-підримки поштою, месенджером або іншим чином? (Так/Ні)")</f>
        <v/>
      </c>
      <c r="C14" s="3"/>
    </row>
    <row r="15" spans="1:6" ht="13" x14ac:dyDescent="0.3">
      <c r="B15" s="2" t="str">
        <f>IF(ISBLANK(C14),"","Чи має заклад власну веб-сторінку? (Так/Ні)")</f>
        <v/>
      </c>
      <c r="C15" s="3"/>
      <c r="D15" s="9" t="str">
        <f>IF(ISBLANK(C14),"",IF(ISBLANK(C15),"",IF(C15="Так","Введіть адресу сторінки:","")))</f>
        <v/>
      </c>
      <c r="E15" s="11"/>
    </row>
    <row r="16" spans="1:6" ht="13" x14ac:dyDescent="0.3">
      <c r="B16" s="2" t="str">
        <f>IF(ISBLANK(C15),"","Чи використовує заклад власний поштовий сервер? (Так/Ні)")</f>
        <v/>
      </c>
      <c r="C16" s="3"/>
      <c r="D16" s="9" t="str">
        <f>IF(ISBLANK(C15),"",IF(ISBLANK(C16),"",IF(C16="Так","Введіть емейл закладу:","")))</f>
        <v/>
      </c>
      <c r="E16" s="11"/>
    </row>
    <row r="17" spans="2:4" ht="13" x14ac:dyDescent="0.3">
      <c r="B17" s="2" t="str">
        <f>IF(ISBLANK(C16),"","Маєте призначеного відповідального за ІТ? (Так/Ні)")</f>
        <v/>
      </c>
      <c r="C17" s="3"/>
    </row>
    <row r="18" spans="2:4" ht="13" x14ac:dyDescent="0.3">
      <c r="B18" s="2" t="str">
        <f>IF(ISBLANK(C17),"",IF(C17="Так","Введіть ім'я та прізвище відповідального за ІТ",""))</f>
        <v/>
      </c>
      <c r="C18" s="3"/>
    </row>
    <row r="19" spans="2:4" ht="13" x14ac:dyDescent="0.3">
      <c r="B19" s="2" t="str">
        <f>IF(ISBLANK(C17),"",IF(C17="Ні","Маєте призначеного відповідального за інформаційну безпеку? (Так/Ні)",IF(ISBLANK(C18),"","Маєте призначеного відповідального за інформаційну безпеку? (Так/Ні)")))</f>
        <v/>
      </c>
      <c r="C19" s="12"/>
    </row>
    <row r="20" spans="2:4" ht="13" x14ac:dyDescent="0.3">
      <c r="B20" s="2" t="str">
        <f>IF(ISBLANK(C19),"",IF(C19="Так","Введіть ім'я та прізвище відповідального за інформаційну безпеку",""))</f>
        <v/>
      </c>
      <c r="C20" s="3"/>
    </row>
    <row r="21" spans="2:4" ht="8.25" customHeight="1" x14ac:dyDescent="0.25">
      <c r="B21" s="2"/>
    </row>
    <row r="22" spans="2:4" ht="12.5" x14ac:dyDescent="0.25">
      <c r="B22" s="2"/>
      <c r="C22" s="13" t="str">
        <f>IF(AND(ISBLANK(C20),C19&lt;&gt;"Ні"),"","Обраний рівень:")</f>
        <v/>
      </c>
      <c r="D22" s="13" t="str">
        <f>IF(AND(ISBLANK(C20),C19&lt;&gt;"Ні"),"","Рекомендований рівень:")</f>
        <v/>
      </c>
    </row>
    <row r="23" spans="2:4" ht="13" x14ac:dyDescent="0.3">
      <c r="B23" s="2" t="str">
        <f>IF(AND(ISBLANK(C20),C19&lt;&gt;"Ні"),"","Оберіть рівень вимог до інформаційної безпеки закладу (Базовий/Просунутий)")</f>
        <v/>
      </c>
      <c r="C23" s="14"/>
      <c r="D23" s="15" t="str">
        <f>IF(AND(ISBLANK(C20),C19&lt;&gt;"Ні"),"",IF(OR(C6&gt;40,C10="Так",C11="Так",C12="Так"),"Просунутий","Базовий"))</f>
        <v/>
      </c>
    </row>
    <row r="24" spans="2:4" ht="12.5" x14ac:dyDescent="0.25">
      <c r="B24" s="16" t="str">
        <f>IF(ISBLANK(C23),"",IF(C23=D23,"","Попередження: Обраний рівень вимог до інформаційної безпеки не відповідає рекомендованому!"))</f>
        <v/>
      </c>
    </row>
    <row r="25" spans="2:4" ht="6.75" customHeight="1" x14ac:dyDescent="0.25">
      <c r="B25" s="2"/>
    </row>
    <row r="26" spans="2:4" ht="13" x14ac:dyDescent="0.3">
      <c r="B26" s="17" t="str">
        <f>IF(ISBLANK(C23),"","Формування анкети завершено. Дякуємо за ваші відповіді!")</f>
        <v/>
      </c>
      <c r="C26" s="8"/>
    </row>
    <row r="27" spans="2:4" ht="13" x14ac:dyDescent="0.3">
      <c r="B27" s="3"/>
    </row>
  </sheetData>
  <conditionalFormatting sqref="C3">
    <cfRule type="containsBlanks" dxfId="15" priority="19">
      <formula>LEN(TRIM(C3))=0</formula>
    </cfRule>
  </conditionalFormatting>
  <conditionalFormatting sqref="C4:C9">
    <cfRule type="expression" dxfId="14" priority="1">
      <formula>AND(ISBLANK(C4),NOT(ISBLANK(C3)))</formula>
    </cfRule>
  </conditionalFormatting>
  <conditionalFormatting sqref="C10">
    <cfRule type="expression" dxfId="13" priority="4">
      <formula>AND(ISBLANK(C10),C9="Так")</formula>
    </cfRule>
  </conditionalFormatting>
  <conditionalFormatting sqref="C11">
    <cfRule type="expression" dxfId="12" priority="5">
      <formula>AND(ISBLANK(C11),NOT(ISBLANK(C9)),NOT(ISBLANK(C10)))</formula>
    </cfRule>
    <cfRule type="expression" dxfId="11" priority="13">
      <formula>AND(ISBLANK(C11),C9="Ні")</formula>
    </cfRule>
  </conditionalFormatting>
  <conditionalFormatting sqref="C12:C17">
    <cfRule type="expression" dxfId="10" priority="6">
      <formula>AND(ISBLANK(C12),NOT(ISBLANK(C11)))</formula>
    </cfRule>
  </conditionalFormatting>
  <conditionalFormatting sqref="C18">
    <cfRule type="expression" dxfId="9" priority="9">
      <formula>AND(ISBLANK(C18),C17="Так")</formula>
    </cfRule>
  </conditionalFormatting>
  <conditionalFormatting sqref="C19">
    <cfRule type="expression" dxfId="8" priority="10">
      <formula>AND(ISBLANK(C19),NOT(ISBLANK(C17)),NOT(ISBLANK(C18)))</formula>
    </cfRule>
    <cfRule type="expression" dxfId="7" priority="11">
      <formula>AND(C17="Ні",C19="Ні")</formula>
    </cfRule>
    <cfRule type="expression" dxfId="6" priority="17">
      <formula>AND(C17="Ні",ISBLANK(C19))</formula>
    </cfRule>
  </conditionalFormatting>
  <conditionalFormatting sqref="C20">
    <cfRule type="expression" dxfId="5" priority="12">
      <formula>AND(ISBLANK(C20),C19="Так")</formula>
    </cfRule>
  </conditionalFormatting>
  <conditionalFormatting sqref="C23">
    <cfRule type="expression" dxfId="4" priority="14">
      <formula>AND(ISBLANK(C23),NOT(ISBLANK(C20)))</formula>
    </cfRule>
    <cfRule type="expression" dxfId="3" priority="15">
      <formula>C23=D23</formula>
    </cfRule>
    <cfRule type="expression" dxfId="2" priority="16">
      <formula>C23&lt;&gt;D23</formula>
    </cfRule>
  </conditionalFormatting>
  <conditionalFormatting sqref="E9:E10">
    <cfRule type="expression" dxfId="1" priority="24">
      <formula>AND(C9="Так",ISBLANK(E9),NOT(ISBLANK(D9)))</formula>
    </cfRule>
  </conditionalFormatting>
  <conditionalFormatting sqref="E15:E16">
    <cfRule type="expression" dxfId="0" priority="26">
      <formula>AND(C15="Так",ISBLANK(E15),NOT(ISBLANK(D15)))</formula>
    </cfRule>
  </conditionalFormatting>
  <dataValidations count="4">
    <dataValidation type="custom" allowBlank="1" showDropDown="1" showInputMessage="1" showErrorMessage="1" prompt="Ведіть ім'я та прізвище" sqref="C5 C18 C20" xr:uid="{00000000-0002-0000-0000-000000000000}">
      <formula1>LEN(C5)&gt;10</formula1>
    </dataValidation>
    <dataValidation type="list" allowBlank="1" showDropDown="1" showInputMessage="1" showErrorMessage="1" prompt="Введіть &quot;Так&quot; або &quot;Ні&quot; (Даблклік щоб обрати значення)" sqref="E8:F10 C8:C17 C19" xr:uid="{00000000-0002-0000-0000-000001000000}">
      <formula1>"Так,Ні"</formula1>
    </dataValidation>
    <dataValidation type="list" allowBlank="1" showDropDown="1" showInputMessage="1" showErrorMessage="1" prompt="Оберіть занчення (Даблклік щоб обрати значення)" sqref="C23" xr:uid="{00000000-0002-0000-0000-000002000000}">
      <formula1>"Базовий,Просунутий"</formula1>
    </dataValidation>
    <dataValidation type="decimal" allowBlank="1" showDropDown="1" showInputMessage="1" showErrorMessage="1" prompt="Введіть число від 1 до 99999" sqref="C6:C7" xr:uid="{00000000-0002-0000-0000-000003000000}">
      <formula1>1</formula1>
      <formula2>99999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5"/>
  <sheetViews>
    <sheetView workbookViewId="0"/>
  </sheetViews>
  <sheetFormatPr defaultColWidth="12.6328125" defaultRowHeight="15.75" customHeight="1" x14ac:dyDescent="0.25"/>
  <cols>
    <col min="1" max="1" width="14" customWidth="1"/>
    <col min="2" max="2" width="14.90625" customWidth="1"/>
  </cols>
  <sheetData>
    <row r="1" spans="1:3" ht="15.75" customHeight="1" x14ac:dyDescent="0.25">
      <c r="A1" s="8" t="s">
        <v>2</v>
      </c>
      <c r="B1" s="8" t="s">
        <v>3</v>
      </c>
      <c r="C1" s="8" t="s">
        <v>4</v>
      </c>
    </row>
    <row r="2" spans="1:3" ht="15.75" customHeight="1" x14ac:dyDescent="0.25">
      <c r="A2" s="8" t="s">
        <v>5</v>
      </c>
      <c r="B2" s="8" t="s">
        <v>6</v>
      </c>
      <c r="C2" s="8" t="s">
        <v>7</v>
      </c>
    </row>
    <row r="3" spans="1:3" ht="15.75" customHeight="1" x14ac:dyDescent="0.25">
      <c r="A3" s="8" t="s">
        <v>8</v>
      </c>
      <c r="B3" s="8" t="s">
        <v>6</v>
      </c>
      <c r="C3" s="8" t="s">
        <v>9</v>
      </c>
    </row>
    <row r="4" spans="1:3" ht="15.75" customHeight="1" x14ac:dyDescent="0.25">
      <c r="A4" s="8" t="s">
        <v>10</v>
      </c>
      <c r="B4" s="8" t="s">
        <v>6</v>
      </c>
      <c r="C4" s="8" t="s">
        <v>11</v>
      </c>
    </row>
    <row r="5" spans="1:3" ht="15.75" customHeight="1" x14ac:dyDescent="0.25">
      <c r="A5" s="8" t="s">
        <v>12</v>
      </c>
      <c r="B5" s="8" t="s">
        <v>13</v>
      </c>
      <c r="C5" s="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Анкета</vt:lpstr>
      <vt:lpstr>Редакції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Zhmailo, Andrii</cp:lastModifiedBy>
  <dcterms:modified xsi:type="dcterms:W3CDTF">2024-06-26T11:31:07Z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2024-06-26T11:30:13Z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61a9405b-f2f6-44a5-b134-9ee311c3e33a</vt:lpwstr>
  </property>
  <property fmtid="{D5CDD505-2E9C-101B-9397-08002B2CF9AE}" pid="8" name="MSIP_Label_ea60d57e-af5b-4752-ac57-3e4f28ca11dc_ContentBits">
    <vt:lpwstr>0</vt:lpwstr>
  </property>
</Properties>
</file>